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W7" i="1"/>
  <c r="W6"/>
  <c r="V7"/>
  <c r="V6"/>
  <c r="V9"/>
  <c r="D7"/>
  <c r="E7"/>
  <c r="F7"/>
  <c r="G7"/>
  <c r="H7"/>
  <c r="I7"/>
  <c r="J7"/>
  <c r="K7"/>
  <c r="L7"/>
  <c r="M7"/>
  <c r="N7"/>
  <c r="O7"/>
  <c r="P7"/>
  <c r="Q7"/>
  <c r="R7"/>
  <c r="S7"/>
  <c r="T7"/>
  <c r="C7"/>
  <c r="D13"/>
  <c r="E13"/>
  <c r="F13"/>
  <c r="G13"/>
  <c r="H13"/>
  <c r="I13"/>
  <c r="J13"/>
  <c r="K13"/>
  <c r="L13"/>
  <c r="M13"/>
  <c r="N13"/>
  <c r="O13"/>
  <c r="P13"/>
  <c r="Q13"/>
  <c r="R13"/>
  <c r="S13"/>
  <c r="T13"/>
  <c r="D19"/>
  <c r="E19"/>
  <c r="F19"/>
  <c r="G19"/>
  <c r="H19"/>
  <c r="I19"/>
  <c r="J19"/>
  <c r="K19"/>
  <c r="L19"/>
  <c r="M19"/>
  <c r="N19"/>
  <c r="O19"/>
  <c r="P19"/>
  <c r="Q19"/>
  <c r="R19"/>
  <c r="S19"/>
  <c r="T19"/>
  <c r="D21"/>
  <c r="E21"/>
  <c r="F21"/>
  <c r="G21"/>
  <c r="G18" s="1"/>
  <c r="H21"/>
  <c r="I21"/>
  <c r="J21"/>
  <c r="K21"/>
  <c r="K18" s="1"/>
  <c r="L21"/>
  <c r="M21"/>
  <c r="N21"/>
  <c r="O21"/>
  <c r="O18" s="1"/>
  <c r="P21"/>
  <c r="Q21"/>
  <c r="R21"/>
  <c r="S21"/>
  <c r="T21"/>
  <c r="D23"/>
  <c r="E23"/>
  <c r="F23"/>
  <c r="G23"/>
  <c r="H23"/>
  <c r="I23"/>
  <c r="J23"/>
  <c r="K23"/>
  <c r="L23"/>
  <c r="M23"/>
  <c r="N23"/>
  <c r="O23"/>
  <c r="P23"/>
  <c r="Q23"/>
  <c r="R23"/>
  <c r="S23"/>
  <c r="T23"/>
  <c r="D25"/>
  <c r="E25"/>
  <c r="F25"/>
  <c r="G25"/>
  <c r="H25"/>
  <c r="I25"/>
  <c r="J25"/>
  <c r="K25"/>
  <c r="L25"/>
  <c r="M25"/>
  <c r="N25"/>
  <c r="O25"/>
  <c r="P25"/>
  <c r="Q25"/>
  <c r="R25"/>
  <c r="S25"/>
  <c r="T25"/>
  <c r="D29"/>
  <c r="E29"/>
  <c r="F29"/>
  <c r="G29"/>
  <c r="H29"/>
  <c r="I29"/>
  <c r="J29"/>
  <c r="K29"/>
  <c r="L29"/>
  <c r="M29"/>
  <c r="N29"/>
  <c r="O29"/>
  <c r="P29"/>
  <c r="Q29"/>
  <c r="R29"/>
  <c r="S29"/>
  <c r="T29"/>
  <c r="D33"/>
  <c r="E33"/>
  <c r="F33"/>
  <c r="G33"/>
  <c r="H33"/>
  <c r="I33"/>
  <c r="J33"/>
  <c r="K33"/>
  <c r="L33"/>
  <c r="M33"/>
  <c r="N33"/>
  <c r="O33"/>
  <c r="P33"/>
  <c r="Q33"/>
  <c r="R33"/>
  <c r="S33"/>
  <c r="T33"/>
  <c r="D6"/>
  <c r="D70" s="1"/>
  <c r="E6"/>
  <c r="E70" s="1"/>
  <c r="F6"/>
  <c r="F70" s="1"/>
  <c r="G6"/>
  <c r="G70" s="1"/>
  <c r="H6"/>
  <c r="H70" s="1"/>
  <c r="I6"/>
  <c r="I70" s="1"/>
  <c r="J6"/>
  <c r="J70" s="1"/>
  <c r="K6"/>
  <c r="K70" s="1"/>
  <c r="L6"/>
  <c r="L70" s="1"/>
  <c r="M6"/>
  <c r="M70" s="1"/>
  <c r="N6"/>
  <c r="N70" s="1"/>
  <c r="O6"/>
  <c r="O70" s="1"/>
  <c r="P6"/>
  <c r="P70" s="1"/>
  <c r="Q6"/>
  <c r="Q70" s="1"/>
  <c r="R6"/>
  <c r="R70" s="1"/>
  <c r="S6"/>
  <c r="S70" s="1"/>
  <c r="T6"/>
  <c r="T70" s="1"/>
  <c r="C6"/>
  <c r="C70" s="1"/>
  <c r="C23"/>
  <c r="C21"/>
  <c r="C19"/>
  <c r="C33"/>
  <c r="C29"/>
  <c r="C25"/>
  <c r="C13"/>
  <c r="Y6" l="1"/>
  <c r="S18"/>
  <c r="C18"/>
  <c r="T18"/>
  <c r="T36" s="1"/>
  <c r="T71" s="1"/>
  <c r="P18"/>
  <c r="L18"/>
  <c r="H18"/>
  <c r="H36" s="1"/>
  <c r="D18"/>
  <c r="D36" s="1"/>
  <c r="Q18"/>
  <c r="M18"/>
  <c r="P36"/>
  <c r="L36"/>
  <c r="I18"/>
  <c r="I36" s="1"/>
  <c r="E18"/>
  <c r="E36" s="1"/>
  <c r="R18"/>
  <c r="N18"/>
  <c r="N36" s="1"/>
  <c r="J18"/>
  <c r="J36" s="1"/>
  <c r="F18"/>
  <c r="F36" s="1"/>
  <c r="S36"/>
  <c r="O36"/>
  <c r="K36"/>
  <c r="G36"/>
  <c r="Q36"/>
  <c r="M36"/>
  <c r="R36"/>
  <c r="H38" l="1"/>
  <c r="H71"/>
  <c r="D38"/>
  <c r="D71"/>
  <c r="M38"/>
  <c r="M71"/>
  <c r="J38"/>
  <c r="J71"/>
  <c r="P38"/>
  <c r="P71"/>
  <c r="R38"/>
  <c r="R71"/>
  <c r="E38"/>
  <c r="E71"/>
  <c r="Q38"/>
  <c r="Q71"/>
  <c r="S38"/>
  <c r="S71"/>
  <c r="N38"/>
  <c r="N71"/>
  <c r="O38"/>
  <c r="O71"/>
  <c r="I38"/>
  <c r="I71"/>
  <c r="K38"/>
  <c r="K71"/>
  <c r="F38"/>
  <c r="F71"/>
  <c r="L38"/>
  <c r="L71"/>
  <c r="G38"/>
  <c r="G71"/>
  <c r="T38"/>
  <c r="G39" l="1"/>
  <c r="G72"/>
  <c r="G73" s="1"/>
  <c r="I39"/>
  <c r="I72"/>
  <c r="I73" s="1"/>
  <c r="T39"/>
  <c r="T72"/>
  <c r="T73" s="1"/>
  <c r="L39"/>
  <c r="L72"/>
  <c r="L73" s="1"/>
  <c r="K39"/>
  <c r="K72"/>
  <c r="K73" s="1"/>
  <c r="O39"/>
  <c r="O72"/>
  <c r="O73" s="1"/>
  <c r="S39"/>
  <c r="S72"/>
  <c r="S73" s="1"/>
  <c r="E39"/>
  <c r="E72"/>
  <c r="E73" s="1"/>
  <c r="P39"/>
  <c r="P72"/>
  <c r="P73" s="1"/>
  <c r="M39"/>
  <c r="M72"/>
  <c r="M73" s="1"/>
  <c r="H39"/>
  <c r="H72"/>
  <c r="H73" s="1"/>
  <c r="F39"/>
  <c r="F72"/>
  <c r="F73" s="1"/>
  <c r="N39"/>
  <c r="N72"/>
  <c r="N73" s="1"/>
  <c r="Q39"/>
  <c r="Q72"/>
  <c r="Q73" s="1"/>
  <c r="R39"/>
  <c r="R72"/>
  <c r="R73" s="1"/>
  <c r="J39"/>
  <c r="J72"/>
  <c r="J73" s="1"/>
  <c r="D39"/>
  <c r="D72"/>
  <c r="D73" s="1"/>
  <c r="C36" l="1"/>
  <c r="E86"/>
  <c r="F86" s="1"/>
  <c r="E87"/>
  <c r="F87" s="1"/>
  <c r="E85"/>
  <c r="F85" s="1"/>
  <c r="E84"/>
  <c r="F84" s="1"/>
  <c r="E83"/>
  <c r="F83" s="1"/>
  <c r="E82"/>
  <c r="F82" s="1"/>
  <c r="C38" l="1"/>
  <c r="C71"/>
  <c r="C39" l="1"/>
  <c r="C72"/>
  <c r="C73" s="1"/>
</calcChain>
</file>

<file path=xl/comments1.xml><?xml version="1.0" encoding="utf-8"?>
<comments xmlns="http://schemas.openxmlformats.org/spreadsheetml/2006/main">
  <authors>
    <author>Inna KRASS</author>
  </authors>
  <commentList>
    <comment ref="B30" authorId="0">
      <text>
        <r>
          <rPr>
            <b/>
            <sz val="9"/>
            <color indexed="81"/>
            <rFont val="Tahoma"/>
            <family val="2"/>
            <charset val="204"/>
          </rPr>
          <t>Inna KRASS:</t>
        </r>
        <r>
          <rPr>
            <sz val="9"/>
            <color indexed="81"/>
            <rFont val="Tahoma"/>
            <family val="2"/>
            <charset val="204"/>
          </rPr>
          <t xml:space="preserve">
a worker hired for 3 months to watch the fields, and responsible for irrigation</t>
        </r>
      </text>
    </comment>
    <comment ref="B60" authorId="0">
      <text>
        <r>
          <rPr>
            <b/>
            <sz val="9"/>
            <color indexed="81"/>
            <rFont val="Tahoma"/>
            <family val="2"/>
            <charset val="204"/>
          </rPr>
          <t>Inna KRASS:</t>
        </r>
        <r>
          <rPr>
            <sz val="9"/>
            <color indexed="81"/>
            <rFont val="Tahoma"/>
            <family val="2"/>
            <charset val="204"/>
          </rPr>
          <t xml:space="preserve">
a worker hired for 3 months to watch the fields, and responsible for irrigation</t>
        </r>
      </text>
    </comment>
  </commentList>
</comments>
</file>

<file path=xl/sharedStrings.xml><?xml version="1.0" encoding="utf-8"?>
<sst xmlns="http://schemas.openxmlformats.org/spreadsheetml/2006/main" count="113" uniqueCount="78">
  <si>
    <t>Trad V1R1</t>
  </si>
  <si>
    <t>Trad V1R2</t>
  </si>
  <si>
    <t>Trad V1R3</t>
  </si>
  <si>
    <t>Trad V2R1</t>
  </si>
  <si>
    <t>Trad V2R2</t>
  </si>
  <si>
    <t>Trad V2R3</t>
  </si>
  <si>
    <t>Trad V3R1</t>
  </si>
  <si>
    <t>Trad V3R2</t>
  </si>
  <si>
    <t>Trad V3R3</t>
  </si>
  <si>
    <t>OPT V1R1</t>
  </si>
  <si>
    <t>OPT V1R2</t>
  </si>
  <si>
    <t>OPT V1R3</t>
  </si>
  <si>
    <t>OPT V2R1</t>
  </si>
  <si>
    <t>OPTV2R2</t>
  </si>
  <si>
    <t>OPT V2R3</t>
  </si>
  <si>
    <t>OPT V3R1</t>
  </si>
  <si>
    <t>OPT V3R2</t>
  </si>
  <si>
    <t>OPT V3R3</t>
  </si>
  <si>
    <t>Cycle 1 Mungbean</t>
  </si>
  <si>
    <t>Yield, t/ha</t>
  </si>
  <si>
    <t>Price, UZS/kg</t>
  </si>
  <si>
    <t>Planting costs</t>
  </si>
  <si>
    <t>Fertilizer application costs</t>
  </si>
  <si>
    <t>Harvesting costs</t>
  </si>
  <si>
    <t>Weeding costs</t>
  </si>
  <si>
    <t>Weeding events</t>
  </si>
  <si>
    <t>Irrigation costs</t>
  </si>
  <si>
    <t>Profit, UZS/ha</t>
  </si>
  <si>
    <t>Cycle 2. Winter wheat</t>
  </si>
  <si>
    <t>Total costs, UZS/ha</t>
  </si>
  <si>
    <t>Rate of return, %</t>
  </si>
  <si>
    <t>price</t>
  </si>
  <si>
    <t>weeding</t>
  </si>
  <si>
    <t>irrigation</t>
  </si>
  <si>
    <t>3 months</t>
  </si>
  <si>
    <t>karbamid</t>
  </si>
  <si>
    <t>ammofos</t>
  </si>
  <si>
    <t>kaliy chlorid</t>
  </si>
  <si>
    <t>harvesting</t>
  </si>
  <si>
    <t>labor</t>
  </si>
  <si>
    <t>1 person</t>
  </si>
  <si>
    <t>1 ha costs</t>
  </si>
  <si>
    <t>0,6 ha costs</t>
  </si>
  <si>
    <t>events/quantity</t>
  </si>
  <si>
    <t>seed rate, kg</t>
  </si>
  <si>
    <t>seed price, UZS per kg</t>
  </si>
  <si>
    <t>diesel amount, litres</t>
  </si>
  <si>
    <t>diesel price, UZS per l</t>
  </si>
  <si>
    <t>tractor driver salary, UZS</t>
  </si>
  <si>
    <t>hand labor, people</t>
  </si>
  <si>
    <t>hand labor, salary</t>
  </si>
  <si>
    <t>karbamid rate, kg</t>
  </si>
  <si>
    <t>karbamid price, UZS per kg</t>
  </si>
  <si>
    <t>ammofos rate, kg</t>
  </si>
  <si>
    <t>ammofos price, UZS per kg</t>
  </si>
  <si>
    <t>kaliy chlorid rate, kg</t>
  </si>
  <si>
    <t>kaliy chlorid price, UZS per kg</t>
  </si>
  <si>
    <t>Partial budget analysis for mungbean trials in Khorezm, in UZS per ha</t>
  </si>
  <si>
    <t>Hand labor rate, people</t>
  </si>
  <si>
    <t>Hand labor price, UZS per person</t>
  </si>
  <si>
    <t>Labor price, UZS per person per month</t>
  </si>
  <si>
    <t xml:space="preserve">Irrigation </t>
  </si>
  <si>
    <t>other irrigation costs?</t>
  </si>
  <si>
    <t>Revenue, UZS/ha</t>
  </si>
  <si>
    <t>Land preparation costs (including laser leveling, tillage, chizeling, harrowing)</t>
  </si>
  <si>
    <t>Total for technology 
(mungbean and winter wheat) to be updated after WW harvest</t>
  </si>
  <si>
    <t>mungbean inputs</t>
  </si>
  <si>
    <t>Field assisstants</t>
  </si>
  <si>
    <t>Field assisstants rate, UZS per person</t>
  </si>
  <si>
    <t>Traditional</t>
  </si>
  <si>
    <t>Optimum</t>
  </si>
  <si>
    <t>Treatment</t>
  </si>
  <si>
    <t>STD</t>
  </si>
  <si>
    <t xml:space="preserve">Figure. Revenue values for traditional irrigation (3 irrigations) and optimum irrigation (4 irrigations) </t>
  </si>
  <si>
    <r>
      <t>1.00 </t>
    </r>
    <r>
      <rPr>
        <sz val="17.600000000000001"/>
        <color rgb="FF05A8E2"/>
        <rFont val="Arial"/>
        <family val="2"/>
        <charset val="204"/>
      </rPr>
      <t>UZS</t>
    </r>
  </si>
  <si>
    <t>=</t>
  </si>
  <si>
    <t>0.000356824 </t>
  </si>
  <si>
    <t>USD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</si>
</sst>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7.600000000000001"/>
      <color rgb="FF3D68A8"/>
      <name val="Arial"/>
      <family val="2"/>
      <charset val="204"/>
    </font>
    <font>
      <sz val="17.600000000000001"/>
      <color rgb="FF05A8E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8F8F8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0" fillId="0" borderId="1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0" fillId="3" borderId="2" xfId="0" applyFill="1" applyBorder="1"/>
    <xf numFmtId="0" fontId="0" fillId="3" borderId="0" xfId="0" applyFill="1"/>
    <xf numFmtId="0" fontId="0" fillId="0" borderId="0" xfId="0" applyAlignment="1">
      <alignment wrapText="1"/>
    </xf>
    <xf numFmtId="0" fontId="0" fillId="0" borderId="2" xfId="0" applyBorder="1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3" fontId="0" fillId="3" borderId="0" xfId="0" applyNumberFormat="1" applyFill="1"/>
    <xf numFmtId="3" fontId="0" fillId="0" borderId="0" xfId="0" applyNumberFormat="1" applyFont="1"/>
    <xf numFmtId="3" fontId="2" fillId="0" borderId="0" xfId="0" applyNumberFormat="1" applyFont="1"/>
    <xf numFmtId="3" fontId="0" fillId="3" borderId="2" xfId="0" applyNumberFormat="1" applyFill="1" applyBorder="1"/>
    <xf numFmtId="0" fontId="3" fillId="0" borderId="0" xfId="0" applyFont="1"/>
    <xf numFmtId="0" fontId="0" fillId="3" borderId="3" xfId="0" applyFill="1" applyBorder="1"/>
    <xf numFmtId="3" fontId="0" fillId="3" borderId="3" xfId="0" applyNumberFormat="1" applyFill="1" applyBorder="1"/>
    <xf numFmtId="0" fontId="0" fillId="0" borderId="0" xfId="0" applyFill="1"/>
    <xf numFmtId="0" fontId="3" fillId="2" borderId="0" xfId="0" applyFont="1" applyFill="1" applyAlignment="1">
      <alignment wrapText="1"/>
    </xf>
    <xf numFmtId="0" fontId="0" fillId="2" borderId="0" xfId="0" applyFill="1"/>
    <xf numFmtId="3" fontId="0" fillId="2" borderId="0" xfId="0" applyNumberFormat="1" applyFill="1"/>
    <xf numFmtId="0" fontId="1" fillId="0" borderId="0" xfId="0" applyFont="1" applyFill="1" applyBorder="1" applyAlignment="1">
      <alignment horizontal="center"/>
    </xf>
    <xf numFmtId="0" fontId="6" fillId="0" borderId="0" xfId="0" applyFont="1"/>
    <xf numFmtId="0" fontId="7" fillId="4" borderId="0" xfId="0" applyFont="1" applyFill="1" applyAlignment="1">
      <alignment horizontal="right" wrapText="1"/>
    </xf>
    <xf numFmtId="0" fontId="7" fillId="4" borderId="0" xfId="0" applyFont="1" applyFill="1" applyAlignment="1">
      <alignment horizontal="center" wrapText="1"/>
    </xf>
    <xf numFmtId="0" fontId="7" fillId="4" borderId="0" xfId="0" applyFont="1" applyFill="1" applyAlignment="1">
      <alignment horizontal="left" wrapText="1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9256467180953288"/>
          <c:y val="5.1799888650282351E-2"/>
          <c:w val="0.77768549722359837"/>
          <c:h val="0.84253732746216636"/>
        </c:manualLayout>
      </c:layout>
      <c:barChart>
        <c:barDir val="col"/>
        <c:grouping val="clustered"/>
        <c:ser>
          <c:idx val="0"/>
          <c:order val="0"/>
          <c:errBars>
            <c:errBarType val="both"/>
            <c:errValType val="cust"/>
            <c:plus>
              <c:numRef>
                <c:f>Лист1!$V$7:$W$7</c:f>
                <c:numCache>
                  <c:formatCode>General</c:formatCode>
                  <c:ptCount val="2"/>
                  <c:pt idx="0">
                    <c:v>324.70507468725395</c:v>
                  </c:pt>
                  <c:pt idx="1">
                    <c:v>660.38258126166545</c:v>
                  </c:pt>
                </c:numCache>
              </c:numRef>
            </c:plus>
            <c:minus>
              <c:numRef>
                <c:f>Лист1!$V$7:$W$7</c:f>
                <c:numCache>
                  <c:formatCode>General</c:formatCode>
                  <c:ptCount val="2"/>
                  <c:pt idx="0">
                    <c:v>324.70507468725395</c:v>
                  </c:pt>
                  <c:pt idx="1">
                    <c:v>660.38258126166545</c:v>
                  </c:pt>
                </c:numCache>
              </c:numRef>
            </c:minus>
            <c:spPr>
              <a:ln w="19050"/>
            </c:spPr>
          </c:errBars>
          <c:cat>
            <c:strRef>
              <c:f>Лист1!$V$3:$W$3</c:f>
              <c:strCache>
                <c:ptCount val="2"/>
                <c:pt idx="0">
                  <c:v>Traditional</c:v>
                </c:pt>
                <c:pt idx="1">
                  <c:v>Optimum</c:v>
                </c:pt>
              </c:strCache>
            </c:strRef>
          </c:cat>
          <c:val>
            <c:numRef>
              <c:f>Лист1!$V$6:$W$6</c:f>
              <c:numCache>
                <c:formatCode>#,##0</c:formatCode>
                <c:ptCount val="2"/>
                <c:pt idx="0">
                  <c:v>3422.933337777778</c:v>
                </c:pt>
                <c:pt idx="1">
                  <c:v>4006.8386446111094</c:v>
                </c:pt>
              </c:numCache>
            </c:numRef>
          </c:val>
        </c:ser>
        <c:axId val="87996672"/>
        <c:axId val="87699456"/>
      </c:barChart>
      <c:catAx>
        <c:axId val="87996672"/>
        <c:scaling>
          <c:orientation val="minMax"/>
        </c:scaling>
        <c:axPos val="b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87699456"/>
        <c:crosses val="autoZero"/>
        <c:auto val="1"/>
        <c:lblAlgn val="ctr"/>
        <c:lblOffset val="100"/>
      </c:catAx>
      <c:valAx>
        <c:axId val="87699456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Revenue, USD/ha</a:t>
                </a:r>
              </a:p>
            </c:rich>
          </c:tx>
          <c:layout>
            <c:manualLayout>
              <c:xMode val="edge"/>
              <c:yMode val="edge"/>
              <c:x val="3.5158891142663962E-2"/>
              <c:y val="0.30136960152708198"/>
            </c:manualLayout>
          </c:layout>
        </c:title>
        <c:numFmt formatCode="#,##0" sourceLinked="1"/>
        <c:tickLblPos val="nextTo"/>
        <c:crossAx val="87996672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295274</xdr:colOff>
      <xdr:row>6</xdr:row>
      <xdr:rowOff>114300</xdr:rowOff>
    </xdr:from>
    <xdr:to>
      <xdr:col>32</xdr:col>
      <xdr:colOff>114299</xdr:colOff>
      <xdr:row>23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4"/>
  <sheetViews>
    <sheetView tabSelected="1" topLeftCell="L1" workbookViewId="0">
      <selection activeCell="V6" sqref="V6"/>
    </sheetView>
  </sheetViews>
  <sheetFormatPr defaultRowHeight="15"/>
  <cols>
    <col min="1" max="1" width="20.140625" customWidth="1"/>
    <col min="2" max="2" width="35.28515625" customWidth="1"/>
    <col min="3" max="4" width="10" bestFit="1" customWidth="1"/>
    <col min="5" max="20" width="9.85546875" bestFit="1" customWidth="1"/>
    <col min="23" max="23" width="10.140625" bestFit="1" customWidth="1"/>
    <col min="24" max="24" width="13" customWidth="1"/>
    <col min="26" max="26" width="23" customWidth="1"/>
  </cols>
  <sheetData>
    <row r="1" spans="1:25">
      <c r="A1" t="s">
        <v>57</v>
      </c>
    </row>
    <row r="2" spans="1:25">
      <c r="A2" s="4"/>
      <c r="B2" s="4"/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  <c r="P2" s="4">
        <v>14</v>
      </c>
      <c r="Q2" s="4">
        <v>15</v>
      </c>
      <c r="R2" s="4">
        <v>16</v>
      </c>
      <c r="S2" s="4">
        <v>17</v>
      </c>
      <c r="T2" s="4">
        <v>18</v>
      </c>
    </row>
    <row r="3" spans="1:25">
      <c r="A3" s="5"/>
      <c r="B3" s="5"/>
      <c r="C3" s="6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6" t="s">
        <v>7</v>
      </c>
      <c r="K3" s="6" t="s">
        <v>8</v>
      </c>
      <c r="L3" s="6" t="s">
        <v>9</v>
      </c>
      <c r="M3" s="6" t="s">
        <v>10</v>
      </c>
      <c r="N3" s="6" t="s">
        <v>11</v>
      </c>
      <c r="O3" s="6" t="s">
        <v>12</v>
      </c>
      <c r="P3" s="6" t="s">
        <v>13</v>
      </c>
      <c r="Q3" s="6" t="s">
        <v>14</v>
      </c>
      <c r="R3" s="6" t="s">
        <v>15</v>
      </c>
      <c r="S3" s="6" t="s">
        <v>16</v>
      </c>
      <c r="T3" s="6" t="s">
        <v>17</v>
      </c>
      <c r="U3" s="28" t="s">
        <v>71</v>
      </c>
      <c r="V3" s="28" t="s">
        <v>69</v>
      </c>
      <c r="W3" s="28" t="s">
        <v>70</v>
      </c>
    </row>
    <row r="4" spans="1:25">
      <c r="A4" s="21" t="s">
        <v>18</v>
      </c>
      <c r="B4" t="s">
        <v>19</v>
      </c>
      <c r="C4">
        <v>1.875</v>
      </c>
      <c r="D4">
        <v>2.3949999999999996</v>
      </c>
      <c r="E4">
        <v>1.86</v>
      </c>
      <c r="F4">
        <v>1.8744999999999998</v>
      </c>
      <c r="G4">
        <v>1.8145</v>
      </c>
      <c r="H4">
        <v>1.7955000000000001</v>
      </c>
      <c r="I4">
        <v>1.863</v>
      </c>
      <c r="J4">
        <v>1.8784999999999998</v>
      </c>
      <c r="K4">
        <v>1.911</v>
      </c>
      <c r="L4">
        <v>1.9910000000000001</v>
      </c>
      <c r="M4">
        <v>2.8420000000000001</v>
      </c>
      <c r="N4">
        <v>2.1849999999999996</v>
      </c>
      <c r="O4">
        <v>1.98</v>
      </c>
      <c r="P4">
        <v>1.8679999999999999</v>
      </c>
      <c r="Q4">
        <v>2.6909999999999998</v>
      </c>
      <c r="R4">
        <v>1.9878779761904748</v>
      </c>
      <c r="S4">
        <v>2.0351708333333303</v>
      </c>
      <c r="T4">
        <v>2.6324636904761851</v>
      </c>
    </row>
    <row r="5" spans="1:25">
      <c r="B5" t="s">
        <v>20</v>
      </c>
      <c r="C5" s="16">
        <v>5000</v>
      </c>
      <c r="D5" s="16">
        <v>5000</v>
      </c>
      <c r="E5" s="16">
        <v>5000</v>
      </c>
      <c r="F5" s="16">
        <v>5000</v>
      </c>
      <c r="G5" s="16">
        <v>5000</v>
      </c>
      <c r="H5" s="16">
        <v>5000</v>
      </c>
      <c r="I5" s="16">
        <v>5000</v>
      </c>
      <c r="J5" s="16">
        <v>5000</v>
      </c>
      <c r="K5" s="16">
        <v>5000</v>
      </c>
      <c r="L5" s="16">
        <v>5000</v>
      </c>
      <c r="M5" s="16">
        <v>5000</v>
      </c>
      <c r="N5" s="16">
        <v>5000</v>
      </c>
      <c r="O5" s="16">
        <v>5000</v>
      </c>
      <c r="P5" s="16">
        <v>5000</v>
      </c>
      <c r="Q5" s="16">
        <v>5000</v>
      </c>
      <c r="R5" s="16">
        <v>5000</v>
      </c>
      <c r="S5" s="16">
        <v>5000</v>
      </c>
      <c r="T5" s="16">
        <v>5000</v>
      </c>
      <c r="U5" s="16"/>
    </row>
    <row r="6" spans="1:25">
      <c r="A6" s="22"/>
      <c r="B6" s="22" t="s">
        <v>63</v>
      </c>
      <c r="C6" s="23">
        <f>C4*C5*1000</f>
        <v>9375000</v>
      </c>
      <c r="D6" s="23">
        <f t="shared" ref="D6:T6" si="0">D4*D5*1000</f>
        <v>11974999.999999998</v>
      </c>
      <c r="E6" s="23">
        <f t="shared" si="0"/>
        <v>9300000</v>
      </c>
      <c r="F6" s="23">
        <f t="shared" si="0"/>
        <v>9372500</v>
      </c>
      <c r="G6" s="23">
        <f t="shared" si="0"/>
        <v>9072500</v>
      </c>
      <c r="H6" s="23">
        <f t="shared" si="0"/>
        <v>8977500</v>
      </c>
      <c r="I6" s="23">
        <f t="shared" si="0"/>
        <v>9315000</v>
      </c>
      <c r="J6" s="23">
        <f t="shared" si="0"/>
        <v>9392500</v>
      </c>
      <c r="K6" s="23">
        <f t="shared" si="0"/>
        <v>9555000</v>
      </c>
      <c r="L6" s="23">
        <f t="shared" si="0"/>
        <v>9955000</v>
      </c>
      <c r="M6" s="23">
        <f t="shared" si="0"/>
        <v>14210000</v>
      </c>
      <c r="N6" s="23">
        <f t="shared" si="0"/>
        <v>10924999.999999998</v>
      </c>
      <c r="O6" s="23">
        <f t="shared" si="0"/>
        <v>9900000</v>
      </c>
      <c r="P6" s="23">
        <f t="shared" si="0"/>
        <v>9340000</v>
      </c>
      <c r="Q6" s="23">
        <f t="shared" si="0"/>
        <v>13455000</v>
      </c>
      <c r="R6" s="23">
        <f t="shared" si="0"/>
        <v>9939389.880952375</v>
      </c>
      <c r="S6" s="23">
        <f t="shared" si="0"/>
        <v>10175854.166666651</v>
      </c>
      <c r="T6" s="23">
        <f t="shared" si="0"/>
        <v>13162318.452380925</v>
      </c>
      <c r="U6" s="16"/>
      <c r="V6" s="16">
        <f>AVERAGE(C6:K6)*0.000356824</f>
        <v>3422.933337777778</v>
      </c>
      <c r="W6" s="16">
        <f>AVERAGE(L6:T6)*0.000356824</f>
        <v>4006.8386446111094</v>
      </c>
      <c r="Y6">
        <f>W6/V6</f>
        <v>1.1705862338564887</v>
      </c>
    </row>
    <row r="7" spans="1:25" s="12" customFormat="1" ht="27.75" customHeight="1">
      <c r="B7" s="9" t="s">
        <v>64</v>
      </c>
      <c r="C7" s="18">
        <f>C8*C9+C10+C11*C12</f>
        <v>1610000</v>
      </c>
      <c r="D7" s="18">
        <f t="shared" ref="D7:T7" si="1">D8*D9+D10+D11*D12</f>
        <v>1610000</v>
      </c>
      <c r="E7" s="18">
        <f t="shared" si="1"/>
        <v>1610000</v>
      </c>
      <c r="F7" s="18">
        <f t="shared" si="1"/>
        <v>1610000</v>
      </c>
      <c r="G7" s="18">
        <f t="shared" si="1"/>
        <v>1610000</v>
      </c>
      <c r="H7" s="18">
        <f t="shared" si="1"/>
        <v>1610000</v>
      </c>
      <c r="I7" s="18">
        <f t="shared" si="1"/>
        <v>1610000</v>
      </c>
      <c r="J7" s="18">
        <f t="shared" si="1"/>
        <v>1610000</v>
      </c>
      <c r="K7" s="18">
        <f t="shared" si="1"/>
        <v>1610000</v>
      </c>
      <c r="L7" s="18">
        <f t="shared" si="1"/>
        <v>1610000</v>
      </c>
      <c r="M7" s="18">
        <f t="shared" si="1"/>
        <v>1610000</v>
      </c>
      <c r="N7" s="18">
        <f t="shared" si="1"/>
        <v>1610000</v>
      </c>
      <c r="O7" s="18">
        <f t="shared" si="1"/>
        <v>1610000</v>
      </c>
      <c r="P7" s="18">
        <f t="shared" si="1"/>
        <v>1610000</v>
      </c>
      <c r="Q7" s="18">
        <f t="shared" si="1"/>
        <v>1610000</v>
      </c>
      <c r="R7" s="18">
        <f t="shared" si="1"/>
        <v>1610000</v>
      </c>
      <c r="S7" s="18">
        <f t="shared" si="1"/>
        <v>1610000</v>
      </c>
      <c r="T7" s="18">
        <f t="shared" si="1"/>
        <v>1610000</v>
      </c>
      <c r="U7" s="28" t="s">
        <v>72</v>
      </c>
      <c r="V7" s="18">
        <f>STDEV(C6:K6)*0.000356824</f>
        <v>324.70507468725395</v>
      </c>
      <c r="W7" s="18">
        <f>STDEV(L6:T6)*0.000356824</f>
        <v>660.38258126166545</v>
      </c>
    </row>
    <row r="8" spans="1:25" s="11" customFormat="1">
      <c r="B8" s="3" t="s">
        <v>46</v>
      </c>
      <c r="C8" s="19">
        <v>290</v>
      </c>
      <c r="D8" s="19">
        <v>290</v>
      </c>
      <c r="E8" s="19">
        <v>290</v>
      </c>
      <c r="F8" s="19">
        <v>290</v>
      </c>
      <c r="G8" s="19">
        <v>290</v>
      </c>
      <c r="H8" s="19">
        <v>290</v>
      </c>
      <c r="I8" s="19">
        <v>290</v>
      </c>
      <c r="J8" s="19">
        <v>290</v>
      </c>
      <c r="K8" s="19">
        <v>290</v>
      </c>
      <c r="L8" s="19">
        <v>290</v>
      </c>
      <c r="M8" s="19">
        <v>290</v>
      </c>
      <c r="N8" s="19">
        <v>290</v>
      </c>
      <c r="O8" s="19">
        <v>290</v>
      </c>
      <c r="P8" s="19">
        <v>290</v>
      </c>
      <c r="Q8" s="19">
        <v>290</v>
      </c>
      <c r="R8" s="19">
        <v>290</v>
      </c>
      <c r="S8" s="19">
        <v>290</v>
      </c>
      <c r="T8" s="19">
        <v>290</v>
      </c>
      <c r="U8" s="19"/>
    </row>
    <row r="9" spans="1:25" s="11" customFormat="1">
      <c r="B9" s="3" t="s">
        <v>47</v>
      </c>
      <c r="C9" s="19">
        <v>4000</v>
      </c>
      <c r="D9" s="19">
        <v>4000</v>
      </c>
      <c r="E9" s="19">
        <v>4000</v>
      </c>
      <c r="F9" s="19">
        <v>4000</v>
      </c>
      <c r="G9" s="19">
        <v>4000</v>
      </c>
      <c r="H9" s="19">
        <v>4000</v>
      </c>
      <c r="I9" s="19">
        <v>4000</v>
      </c>
      <c r="J9" s="19">
        <v>4000</v>
      </c>
      <c r="K9" s="19">
        <v>4000</v>
      </c>
      <c r="L9" s="19">
        <v>4000</v>
      </c>
      <c r="M9" s="19">
        <v>4000</v>
      </c>
      <c r="N9" s="19">
        <v>4000</v>
      </c>
      <c r="O9" s="19">
        <v>4000</v>
      </c>
      <c r="P9" s="19">
        <v>4000</v>
      </c>
      <c r="Q9" s="19">
        <v>4000</v>
      </c>
      <c r="R9" s="19">
        <v>4000</v>
      </c>
      <c r="S9" s="19">
        <v>4000</v>
      </c>
      <c r="T9" s="19">
        <v>4000</v>
      </c>
      <c r="U9" s="19"/>
      <c r="V9" s="11">
        <f>1/0.000356824</f>
        <v>2802.5020738515345</v>
      </c>
    </row>
    <row r="10" spans="1:25" s="11" customFormat="1">
      <c r="B10" s="3" t="s">
        <v>48</v>
      </c>
      <c r="C10" s="19">
        <v>250000</v>
      </c>
      <c r="D10" s="19">
        <v>250000</v>
      </c>
      <c r="E10" s="19">
        <v>250000</v>
      </c>
      <c r="F10" s="19">
        <v>250000</v>
      </c>
      <c r="G10" s="19">
        <v>250000</v>
      </c>
      <c r="H10" s="19">
        <v>250000</v>
      </c>
      <c r="I10" s="19">
        <v>250000</v>
      </c>
      <c r="J10" s="19">
        <v>250000</v>
      </c>
      <c r="K10" s="19">
        <v>250000</v>
      </c>
      <c r="L10" s="19">
        <v>250000</v>
      </c>
      <c r="M10" s="19">
        <v>250000</v>
      </c>
      <c r="N10" s="19">
        <v>250000</v>
      </c>
      <c r="O10" s="19">
        <v>250000</v>
      </c>
      <c r="P10" s="19">
        <v>250000</v>
      </c>
      <c r="Q10" s="19">
        <v>250000</v>
      </c>
      <c r="R10" s="19">
        <v>250000</v>
      </c>
      <c r="S10" s="19">
        <v>250000</v>
      </c>
      <c r="T10" s="19">
        <v>250000</v>
      </c>
      <c r="U10" s="19"/>
    </row>
    <row r="11" spans="1:25" s="11" customFormat="1">
      <c r="B11" s="3" t="s">
        <v>67</v>
      </c>
      <c r="C11" s="19">
        <v>2</v>
      </c>
      <c r="D11" s="19">
        <v>2</v>
      </c>
      <c r="E11" s="19">
        <v>2</v>
      </c>
      <c r="F11" s="19">
        <v>2</v>
      </c>
      <c r="G11" s="19">
        <v>2</v>
      </c>
      <c r="H11" s="19">
        <v>2</v>
      </c>
      <c r="I11" s="19">
        <v>2</v>
      </c>
      <c r="J11" s="19">
        <v>2</v>
      </c>
      <c r="K11" s="19">
        <v>2</v>
      </c>
      <c r="L11" s="19">
        <v>2</v>
      </c>
      <c r="M11" s="19">
        <v>2</v>
      </c>
      <c r="N11" s="19">
        <v>2</v>
      </c>
      <c r="O11" s="19">
        <v>2</v>
      </c>
      <c r="P11" s="19">
        <v>2</v>
      </c>
      <c r="Q11" s="19">
        <v>2</v>
      </c>
      <c r="R11" s="19">
        <v>2</v>
      </c>
      <c r="S11" s="19">
        <v>2</v>
      </c>
      <c r="T11" s="19">
        <v>2</v>
      </c>
      <c r="U11" s="19"/>
    </row>
    <row r="12" spans="1:25" s="11" customFormat="1">
      <c r="B12" s="3" t="s">
        <v>68</v>
      </c>
      <c r="C12" s="19">
        <v>100000</v>
      </c>
      <c r="D12" s="19">
        <v>100000</v>
      </c>
      <c r="E12" s="19">
        <v>100000</v>
      </c>
      <c r="F12" s="19">
        <v>100000</v>
      </c>
      <c r="G12" s="19">
        <v>100000</v>
      </c>
      <c r="H12" s="19">
        <v>100000</v>
      </c>
      <c r="I12" s="19">
        <v>100000</v>
      </c>
      <c r="J12" s="19">
        <v>100000</v>
      </c>
      <c r="K12" s="19">
        <v>100000</v>
      </c>
      <c r="L12" s="19">
        <v>100000</v>
      </c>
      <c r="M12" s="19">
        <v>100000</v>
      </c>
      <c r="N12" s="19">
        <v>100000</v>
      </c>
      <c r="O12" s="19">
        <v>100000</v>
      </c>
      <c r="P12" s="19">
        <v>100000</v>
      </c>
      <c r="Q12" s="19">
        <v>100000</v>
      </c>
      <c r="R12" s="19">
        <v>100000</v>
      </c>
      <c r="S12" s="19">
        <v>100000</v>
      </c>
      <c r="T12" s="19">
        <v>100000</v>
      </c>
      <c r="U12" s="19"/>
    </row>
    <row r="13" spans="1:25" s="12" customFormat="1">
      <c r="B13" s="12" t="s">
        <v>21</v>
      </c>
      <c r="C13" s="18">
        <f>C14*C15+C16*C17</f>
        <v>355000</v>
      </c>
      <c r="D13" s="18">
        <f t="shared" ref="D13:T13" si="2">D14*D15+D16*D17</f>
        <v>355000</v>
      </c>
      <c r="E13" s="18">
        <f t="shared" si="2"/>
        <v>355000</v>
      </c>
      <c r="F13" s="18">
        <f t="shared" si="2"/>
        <v>355000</v>
      </c>
      <c r="G13" s="18">
        <f t="shared" si="2"/>
        <v>355000</v>
      </c>
      <c r="H13" s="18">
        <f t="shared" si="2"/>
        <v>355000</v>
      </c>
      <c r="I13" s="18">
        <f t="shared" si="2"/>
        <v>355000</v>
      </c>
      <c r="J13" s="18">
        <f t="shared" si="2"/>
        <v>355000</v>
      </c>
      <c r="K13" s="18">
        <f t="shared" si="2"/>
        <v>355000</v>
      </c>
      <c r="L13" s="18">
        <f t="shared" si="2"/>
        <v>355000</v>
      </c>
      <c r="M13" s="18">
        <f t="shared" si="2"/>
        <v>355000</v>
      </c>
      <c r="N13" s="18">
        <f t="shared" si="2"/>
        <v>355000</v>
      </c>
      <c r="O13" s="18">
        <f t="shared" si="2"/>
        <v>355000</v>
      </c>
      <c r="P13" s="18">
        <f t="shared" si="2"/>
        <v>355000</v>
      </c>
      <c r="Q13" s="18">
        <f t="shared" si="2"/>
        <v>355000</v>
      </c>
      <c r="R13" s="18">
        <f t="shared" si="2"/>
        <v>355000</v>
      </c>
      <c r="S13" s="18">
        <f t="shared" si="2"/>
        <v>355000</v>
      </c>
      <c r="T13" s="18">
        <f t="shared" si="2"/>
        <v>355000</v>
      </c>
      <c r="U13" s="18"/>
    </row>
    <row r="14" spans="1:25" s="11" customFormat="1">
      <c r="B14" s="3" t="s">
        <v>44</v>
      </c>
      <c r="C14" s="19">
        <v>15</v>
      </c>
      <c r="D14" s="19">
        <v>15</v>
      </c>
      <c r="E14" s="19">
        <v>15</v>
      </c>
      <c r="F14" s="19">
        <v>15</v>
      </c>
      <c r="G14" s="19">
        <v>15</v>
      </c>
      <c r="H14" s="19">
        <v>15</v>
      </c>
      <c r="I14" s="19">
        <v>15</v>
      </c>
      <c r="J14" s="19">
        <v>15</v>
      </c>
      <c r="K14" s="19">
        <v>15</v>
      </c>
      <c r="L14" s="19">
        <v>15</v>
      </c>
      <c r="M14" s="19">
        <v>15</v>
      </c>
      <c r="N14" s="19">
        <v>15</v>
      </c>
      <c r="O14" s="19">
        <v>15</v>
      </c>
      <c r="P14" s="19">
        <v>15</v>
      </c>
      <c r="Q14" s="19">
        <v>15</v>
      </c>
      <c r="R14" s="19">
        <v>15</v>
      </c>
      <c r="S14" s="19">
        <v>15</v>
      </c>
      <c r="T14" s="19">
        <v>15</v>
      </c>
      <c r="U14" s="19"/>
    </row>
    <row r="15" spans="1:25" s="11" customFormat="1">
      <c r="B15" s="3" t="s">
        <v>45</v>
      </c>
      <c r="C15" s="19">
        <v>7000</v>
      </c>
      <c r="D15" s="19">
        <v>7000</v>
      </c>
      <c r="E15" s="19">
        <v>7000</v>
      </c>
      <c r="F15" s="19">
        <v>7000</v>
      </c>
      <c r="G15" s="19">
        <v>7000</v>
      </c>
      <c r="H15" s="19">
        <v>7000</v>
      </c>
      <c r="I15" s="19">
        <v>7000</v>
      </c>
      <c r="J15" s="19">
        <v>7000</v>
      </c>
      <c r="K15" s="19">
        <v>7000</v>
      </c>
      <c r="L15" s="19">
        <v>7000</v>
      </c>
      <c r="M15" s="19">
        <v>7000</v>
      </c>
      <c r="N15" s="19">
        <v>7000</v>
      </c>
      <c r="O15" s="19">
        <v>7000</v>
      </c>
      <c r="P15" s="19">
        <v>7000</v>
      </c>
      <c r="Q15" s="19">
        <v>7000</v>
      </c>
      <c r="R15" s="19">
        <v>7000</v>
      </c>
      <c r="S15" s="19">
        <v>7000</v>
      </c>
      <c r="T15" s="19">
        <v>7000</v>
      </c>
      <c r="U15" s="19"/>
    </row>
    <row r="16" spans="1:25" s="11" customFormat="1">
      <c r="B16" s="3" t="s">
        <v>49</v>
      </c>
      <c r="C16" s="19">
        <v>5</v>
      </c>
      <c r="D16" s="19">
        <v>5</v>
      </c>
      <c r="E16" s="19">
        <v>5</v>
      </c>
      <c r="F16" s="19">
        <v>5</v>
      </c>
      <c r="G16" s="19">
        <v>5</v>
      </c>
      <c r="H16" s="19">
        <v>5</v>
      </c>
      <c r="I16" s="19">
        <v>5</v>
      </c>
      <c r="J16" s="19">
        <v>5</v>
      </c>
      <c r="K16" s="19">
        <v>5</v>
      </c>
      <c r="L16" s="19">
        <v>5</v>
      </c>
      <c r="M16" s="19">
        <v>5</v>
      </c>
      <c r="N16" s="19">
        <v>5</v>
      </c>
      <c r="O16" s="19">
        <v>5</v>
      </c>
      <c r="P16" s="19">
        <v>5</v>
      </c>
      <c r="Q16" s="19">
        <v>5</v>
      </c>
      <c r="R16" s="19">
        <v>5</v>
      </c>
      <c r="S16" s="19">
        <v>5</v>
      </c>
      <c r="T16" s="19">
        <v>5</v>
      </c>
      <c r="U16" s="19"/>
    </row>
    <row r="17" spans="2:27" s="11" customFormat="1">
      <c r="B17" s="3" t="s">
        <v>50</v>
      </c>
      <c r="C17" s="19">
        <v>50000</v>
      </c>
      <c r="D17" s="19">
        <v>50000</v>
      </c>
      <c r="E17" s="19">
        <v>50000</v>
      </c>
      <c r="F17" s="19">
        <v>50000</v>
      </c>
      <c r="G17" s="19">
        <v>50000</v>
      </c>
      <c r="H17" s="19">
        <v>50000</v>
      </c>
      <c r="I17" s="19">
        <v>50000</v>
      </c>
      <c r="J17" s="19">
        <v>50000</v>
      </c>
      <c r="K17" s="19">
        <v>50000</v>
      </c>
      <c r="L17" s="19">
        <v>50000</v>
      </c>
      <c r="M17" s="19">
        <v>50000</v>
      </c>
      <c r="N17" s="19">
        <v>50000</v>
      </c>
      <c r="O17" s="19">
        <v>50000</v>
      </c>
      <c r="P17" s="19">
        <v>50000</v>
      </c>
      <c r="Q17" s="19">
        <v>50000</v>
      </c>
      <c r="R17" s="19">
        <v>50000</v>
      </c>
      <c r="S17" s="19">
        <v>50000</v>
      </c>
      <c r="T17" s="19">
        <v>50000</v>
      </c>
      <c r="U17" s="19"/>
    </row>
    <row r="18" spans="2:27" s="12" customFormat="1">
      <c r="B18" s="13" t="s">
        <v>22</v>
      </c>
      <c r="C18" s="18">
        <f>C19*C20+C21*C22+C23*C24</f>
        <v>670000</v>
      </c>
      <c r="D18" s="18">
        <f t="shared" ref="D18:T18" si="3">D19*D20+D21*D22+D23*D24</f>
        <v>670633.33333333337</v>
      </c>
      <c r="E18" s="18">
        <f t="shared" si="3"/>
        <v>671266.66666666674</v>
      </c>
      <c r="F18" s="18">
        <f t="shared" si="3"/>
        <v>671900</v>
      </c>
      <c r="G18" s="18">
        <f t="shared" si="3"/>
        <v>672533.33333333337</v>
      </c>
      <c r="H18" s="18">
        <f t="shared" si="3"/>
        <v>673166.66666666674</v>
      </c>
      <c r="I18" s="18">
        <f t="shared" si="3"/>
        <v>673800</v>
      </c>
      <c r="J18" s="18">
        <f t="shared" si="3"/>
        <v>674433.33333333337</v>
      </c>
      <c r="K18" s="18">
        <f t="shared" si="3"/>
        <v>675066.66666666674</v>
      </c>
      <c r="L18" s="18">
        <f t="shared" si="3"/>
        <v>675700</v>
      </c>
      <c r="M18" s="18">
        <f t="shared" si="3"/>
        <v>676333.33333333337</v>
      </c>
      <c r="N18" s="18">
        <f t="shared" si="3"/>
        <v>676966.66666666674</v>
      </c>
      <c r="O18" s="18">
        <f t="shared" si="3"/>
        <v>677600</v>
      </c>
      <c r="P18" s="18">
        <f t="shared" si="3"/>
        <v>678233.33333333337</v>
      </c>
      <c r="Q18" s="18">
        <f t="shared" si="3"/>
        <v>678866.66666666674</v>
      </c>
      <c r="R18" s="18">
        <f t="shared" si="3"/>
        <v>679500</v>
      </c>
      <c r="S18" s="18">
        <f t="shared" si="3"/>
        <v>680133.33333333337</v>
      </c>
      <c r="T18" s="18">
        <f t="shared" si="3"/>
        <v>680766.66666666674</v>
      </c>
      <c r="U18" s="18"/>
    </row>
    <row r="19" spans="2:27" s="11" customFormat="1">
      <c r="B19" s="3" t="s">
        <v>51</v>
      </c>
      <c r="C19" s="19">
        <f>30/0.6</f>
        <v>50</v>
      </c>
      <c r="D19" s="19">
        <f t="shared" ref="D19:T19" si="4">30/0.6</f>
        <v>50</v>
      </c>
      <c r="E19" s="19">
        <f t="shared" si="4"/>
        <v>50</v>
      </c>
      <c r="F19" s="19">
        <f t="shared" si="4"/>
        <v>50</v>
      </c>
      <c r="G19" s="19">
        <f t="shared" si="4"/>
        <v>50</v>
      </c>
      <c r="H19" s="19">
        <f t="shared" si="4"/>
        <v>50</v>
      </c>
      <c r="I19" s="19">
        <f t="shared" si="4"/>
        <v>50</v>
      </c>
      <c r="J19" s="19">
        <f t="shared" si="4"/>
        <v>50</v>
      </c>
      <c r="K19" s="19">
        <f t="shared" si="4"/>
        <v>50</v>
      </c>
      <c r="L19" s="19">
        <f t="shared" si="4"/>
        <v>50</v>
      </c>
      <c r="M19" s="19">
        <f t="shared" si="4"/>
        <v>50</v>
      </c>
      <c r="N19" s="19">
        <f t="shared" si="4"/>
        <v>50</v>
      </c>
      <c r="O19" s="19">
        <f t="shared" si="4"/>
        <v>50</v>
      </c>
      <c r="P19" s="19">
        <f t="shared" si="4"/>
        <v>50</v>
      </c>
      <c r="Q19" s="19">
        <f t="shared" si="4"/>
        <v>50</v>
      </c>
      <c r="R19" s="19">
        <f t="shared" si="4"/>
        <v>50</v>
      </c>
      <c r="S19" s="19">
        <f t="shared" si="4"/>
        <v>50</v>
      </c>
      <c r="T19" s="19">
        <f t="shared" si="4"/>
        <v>50</v>
      </c>
      <c r="U19" s="19"/>
    </row>
    <row r="20" spans="2:27" s="11" customFormat="1">
      <c r="B20" s="3" t="s">
        <v>52</v>
      </c>
      <c r="C20" s="19">
        <v>900</v>
      </c>
      <c r="D20" s="19">
        <v>901</v>
      </c>
      <c r="E20" s="19">
        <v>902</v>
      </c>
      <c r="F20" s="19">
        <v>903</v>
      </c>
      <c r="G20" s="19">
        <v>904</v>
      </c>
      <c r="H20" s="19">
        <v>905</v>
      </c>
      <c r="I20" s="19">
        <v>906</v>
      </c>
      <c r="J20" s="19">
        <v>907</v>
      </c>
      <c r="K20" s="19">
        <v>908</v>
      </c>
      <c r="L20" s="19">
        <v>909</v>
      </c>
      <c r="M20" s="19">
        <v>910</v>
      </c>
      <c r="N20" s="19">
        <v>911</v>
      </c>
      <c r="O20" s="19">
        <v>912</v>
      </c>
      <c r="P20" s="19">
        <v>913</v>
      </c>
      <c r="Q20" s="19">
        <v>914</v>
      </c>
      <c r="R20" s="19">
        <v>915</v>
      </c>
      <c r="S20" s="19">
        <v>916</v>
      </c>
      <c r="T20" s="19">
        <v>917</v>
      </c>
      <c r="U20" s="19"/>
    </row>
    <row r="21" spans="2:27" s="11" customFormat="1">
      <c r="B21" s="3" t="s">
        <v>53</v>
      </c>
      <c r="C21" s="19">
        <f>200/0.6</f>
        <v>333.33333333333337</v>
      </c>
      <c r="D21" s="19">
        <f t="shared" ref="D21:T21" si="5">200/0.6</f>
        <v>333.33333333333337</v>
      </c>
      <c r="E21" s="19">
        <f t="shared" si="5"/>
        <v>333.33333333333337</v>
      </c>
      <c r="F21" s="19">
        <f t="shared" si="5"/>
        <v>333.33333333333337</v>
      </c>
      <c r="G21" s="19">
        <f t="shared" si="5"/>
        <v>333.33333333333337</v>
      </c>
      <c r="H21" s="19">
        <f t="shared" si="5"/>
        <v>333.33333333333337</v>
      </c>
      <c r="I21" s="19">
        <f t="shared" si="5"/>
        <v>333.33333333333337</v>
      </c>
      <c r="J21" s="19">
        <f t="shared" si="5"/>
        <v>333.33333333333337</v>
      </c>
      <c r="K21" s="19">
        <f t="shared" si="5"/>
        <v>333.33333333333337</v>
      </c>
      <c r="L21" s="19">
        <f t="shared" si="5"/>
        <v>333.33333333333337</v>
      </c>
      <c r="M21" s="19">
        <f t="shared" si="5"/>
        <v>333.33333333333337</v>
      </c>
      <c r="N21" s="19">
        <f t="shared" si="5"/>
        <v>333.33333333333337</v>
      </c>
      <c r="O21" s="19">
        <f t="shared" si="5"/>
        <v>333.33333333333337</v>
      </c>
      <c r="P21" s="19">
        <f t="shared" si="5"/>
        <v>333.33333333333337</v>
      </c>
      <c r="Q21" s="19">
        <f t="shared" si="5"/>
        <v>333.33333333333337</v>
      </c>
      <c r="R21" s="19">
        <f t="shared" si="5"/>
        <v>333.33333333333337</v>
      </c>
      <c r="S21" s="19">
        <f t="shared" si="5"/>
        <v>333.33333333333337</v>
      </c>
      <c r="T21" s="19">
        <f t="shared" si="5"/>
        <v>333.33333333333337</v>
      </c>
      <c r="U21" s="19"/>
    </row>
    <row r="22" spans="2:27" s="11" customFormat="1">
      <c r="B22" s="3" t="s">
        <v>54</v>
      </c>
      <c r="C22" s="19">
        <v>1200</v>
      </c>
      <c r="D22" s="19">
        <v>1201</v>
      </c>
      <c r="E22" s="19">
        <v>1202</v>
      </c>
      <c r="F22" s="19">
        <v>1203</v>
      </c>
      <c r="G22" s="19">
        <v>1204</v>
      </c>
      <c r="H22" s="19">
        <v>1205</v>
      </c>
      <c r="I22" s="19">
        <v>1206</v>
      </c>
      <c r="J22" s="19">
        <v>1207</v>
      </c>
      <c r="K22" s="19">
        <v>1208</v>
      </c>
      <c r="L22" s="19">
        <v>1209</v>
      </c>
      <c r="M22" s="19">
        <v>1210</v>
      </c>
      <c r="N22" s="19">
        <v>1211</v>
      </c>
      <c r="O22" s="19">
        <v>1212</v>
      </c>
      <c r="P22" s="19">
        <v>1213</v>
      </c>
      <c r="Q22" s="19">
        <v>1214</v>
      </c>
      <c r="R22" s="19">
        <v>1215</v>
      </c>
      <c r="S22" s="19">
        <v>1216</v>
      </c>
      <c r="T22" s="19">
        <v>1217</v>
      </c>
      <c r="U22" s="19"/>
    </row>
    <row r="23" spans="2:27" s="11" customFormat="1">
      <c r="B23" s="3" t="s">
        <v>55</v>
      </c>
      <c r="C23" s="19">
        <f>150/0.6</f>
        <v>250</v>
      </c>
      <c r="D23" s="19">
        <f t="shared" ref="D23:T23" si="6">150/0.6</f>
        <v>250</v>
      </c>
      <c r="E23" s="19">
        <f t="shared" si="6"/>
        <v>250</v>
      </c>
      <c r="F23" s="19">
        <f t="shared" si="6"/>
        <v>250</v>
      </c>
      <c r="G23" s="19">
        <f t="shared" si="6"/>
        <v>250</v>
      </c>
      <c r="H23" s="19">
        <f t="shared" si="6"/>
        <v>250</v>
      </c>
      <c r="I23" s="19">
        <f t="shared" si="6"/>
        <v>250</v>
      </c>
      <c r="J23" s="19">
        <f t="shared" si="6"/>
        <v>250</v>
      </c>
      <c r="K23" s="19">
        <f t="shared" si="6"/>
        <v>250</v>
      </c>
      <c r="L23" s="19">
        <f t="shared" si="6"/>
        <v>250</v>
      </c>
      <c r="M23" s="19">
        <f t="shared" si="6"/>
        <v>250</v>
      </c>
      <c r="N23" s="19">
        <f t="shared" si="6"/>
        <v>250</v>
      </c>
      <c r="O23" s="19">
        <f t="shared" si="6"/>
        <v>250</v>
      </c>
      <c r="P23" s="19">
        <f t="shared" si="6"/>
        <v>250</v>
      </c>
      <c r="Q23" s="19">
        <f t="shared" si="6"/>
        <v>250</v>
      </c>
      <c r="R23" s="19">
        <f t="shared" si="6"/>
        <v>250</v>
      </c>
      <c r="S23" s="19">
        <f t="shared" si="6"/>
        <v>250</v>
      </c>
      <c r="T23" s="19">
        <f t="shared" si="6"/>
        <v>250</v>
      </c>
      <c r="U23" s="19"/>
    </row>
    <row r="24" spans="2:27" s="11" customFormat="1">
      <c r="B24" s="3" t="s">
        <v>56</v>
      </c>
      <c r="C24" s="19">
        <v>900</v>
      </c>
      <c r="D24" s="19">
        <v>901</v>
      </c>
      <c r="E24" s="19">
        <v>902</v>
      </c>
      <c r="F24" s="19">
        <v>903</v>
      </c>
      <c r="G24" s="19">
        <v>904</v>
      </c>
      <c r="H24" s="19">
        <v>905</v>
      </c>
      <c r="I24" s="19">
        <v>906</v>
      </c>
      <c r="J24" s="19">
        <v>907</v>
      </c>
      <c r="K24" s="19">
        <v>908</v>
      </c>
      <c r="L24" s="19">
        <v>909</v>
      </c>
      <c r="M24" s="19">
        <v>910</v>
      </c>
      <c r="N24" s="19">
        <v>911</v>
      </c>
      <c r="O24" s="19">
        <v>912</v>
      </c>
      <c r="P24" s="19">
        <v>913</v>
      </c>
      <c r="Q24" s="19">
        <v>914</v>
      </c>
      <c r="R24" s="19">
        <v>915</v>
      </c>
      <c r="S24" s="19">
        <v>916</v>
      </c>
      <c r="T24" s="19">
        <v>917</v>
      </c>
      <c r="U24" s="19"/>
    </row>
    <row r="25" spans="2:27" s="12" customFormat="1">
      <c r="B25" s="13" t="s">
        <v>24</v>
      </c>
      <c r="C25" s="18">
        <f>C26*C27*C28</f>
        <v>300000</v>
      </c>
      <c r="D25" s="18">
        <f t="shared" ref="D25:T25" si="7">D26*D27*D28</f>
        <v>300000</v>
      </c>
      <c r="E25" s="18">
        <f t="shared" si="7"/>
        <v>300000</v>
      </c>
      <c r="F25" s="18">
        <f t="shared" si="7"/>
        <v>300000</v>
      </c>
      <c r="G25" s="18">
        <f t="shared" si="7"/>
        <v>300000</v>
      </c>
      <c r="H25" s="18">
        <f t="shared" si="7"/>
        <v>300000</v>
      </c>
      <c r="I25" s="18">
        <f t="shared" si="7"/>
        <v>300000</v>
      </c>
      <c r="J25" s="18">
        <f t="shared" si="7"/>
        <v>300000</v>
      </c>
      <c r="K25" s="18">
        <f t="shared" si="7"/>
        <v>300000</v>
      </c>
      <c r="L25" s="18">
        <f t="shared" si="7"/>
        <v>300000</v>
      </c>
      <c r="M25" s="18">
        <f t="shared" si="7"/>
        <v>300000</v>
      </c>
      <c r="N25" s="18">
        <f t="shared" si="7"/>
        <v>300000</v>
      </c>
      <c r="O25" s="18">
        <f t="shared" si="7"/>
        <v>300000</v>
      </c>
      <c r="P25" s="18">
        <f t="shared" si="7"/>
        <v>300000</v>
      </c>
      <c r="Q25" s="18">
        <f t="shared" si="7"/>
        <v>300000</v>
      </c>
      <c r="R25" s="18">
        <f t="shared" si="7"/>
        <v>300000</v>
      </c>
      <c r="S25" s="18">
        <f t="shared" si="7"/>
        <v>300000</v>
      </c>
      <c r="T25" s="18">
        <f t="shared" si="7"/>
        <v>300000</v>
      </c>
      <c r="U25" s="18"/>
    </row>
    <row r="26" spans="2:27" s="11" customFormat="1" ht="15.75">
      <c r="B26" s="3" t="s">
        <v>25</v>
      </c>
      <c r="C26" s="19">
        <v>2</v>
      </c>
      <c r="D26" s="19">
        <v>2</v>
      </c>
      <c r="E26" s="19">
        <v>2</v>
      </c>
      <c r="F26" s="19">
        <v>2</v>
      </c>
      <c r="G26" s="19">
        <v>2</v>
      </c>
      <c r="H26" s="19">
        <v>2</v>
      </c>
      <c r="I26" s="19">
        <v>2</v>
      </c>
      <c r="J26" s="19">
        <v>2</v>
      </c>
      <c r="K26" s="19">
        <v>2</v>
      </c>
      <c r="L26" s="19">
        <v>2</v>
      </c>
      <c r="M26" s="19">
        <v>2</v>
      </c>
      <c r="N26" s="19">
        <v>2</v>
      </c>
      <c r="O26" s="19">
        <v>2</v>
      </c>
      <c r="P26" s="19">
        <v>2</v>
      </c>
      <c r="Q26" s="19">
        <v>2</v>
      </c>
      <c r="R26" s="19">
        <v>2</v>
      </c>
      <c r="S26" s="19">
        <v>2</v>
      </c>
      <c r="T26" s="19">
        <v>2</v>
      </c>
      <c r="U26" s="19"/>
      <c r="V26" s="29" t="s">
        <v>73</v>
      </c>
    </row>
    <row r="27" spans="2:27" s="11" customFormat="1">
      <c r="B27" s="3" t="s">
        <v>58</v>
      </c>
      <c r="C27" s="19">
        <v>3</v>
      </c>
      <c r="D27" s="19">
        <v>3</v>
      </c>
      <c r="E27" s="19">
        <v>3</v>
      </c>
      <c r="F27" s="19">
        <v>3</v>
      </c>
      <c r="G27" s="19">
        <v>3</v>
      </c>
      <c r="H27" s="19">
        <v>3</v>
      </c>
      <c r="I27" s="19">
        <v>3</v>
      </c>
      <c r="J27" s="19">
        <v>3</v>
      </c>
      <c r="K27" s="19">
        <v>3</v>
      </c>
      <c r="L27" s="19">
        <v>3</v>
      </c>
      <c r="M27" s="19">
        <v>3</v>
      </c>
      <c r="N27" s="19">
        <v>3</v>
      </c>
      <c r="O27" s="19">
        <v>3</v>
      </c>
      <c r="P27" s="19">
        <v>3</v>
      </c>
      <c r="Q27" s="19">
        <v>3</v>
      </c>
      <c r="R27" s="19">
        <v>3</v>
      </c>
      <c r="S27" s="19">
        <v>3</v>
      </c>
      <c r="T27" s="19">
        <v>3</v>
      </c>
      <c r="U27" s="19"/>
    </row>
    <row r="28" spans="2:27" s="11" customFormat="1">
      <c r="B28" s="3" t="s">
        <v>59</v>
      </c>
      <c r="C28" s="19">
        <v>50000</v>
      </c>
      <c r="D28" s="19">
        <v>50000</v>
      </c>
      <c r="E28" s="19">
        <v>50000</v>
      </c>
      <c r="F28" s="19">
        <v>50000</v>
      </c>
      <c r="G28" s="19">
        <v>50000</v>
      </c>
      <c r="H28" s="19">
        <v>50000</v>
      </c>
      <c r="I28" s="19">
        <v>50000</v>
      </c>
      <c r="J28" s="19">
        <v>50000</v>
      </c>
      <c r="K28" s="19">
        <v>50000</v>
      </c>
      <c r="L28" s="19">
        <v>50000</v>
      </c>
      <c r="M28" s="19">
        <v>50000</v>
      </c>
      <c r="N28" s="19">
        <v>50000</v>
      </c>
      <c r="O28" s="19">
        <v>50000</v>
      </c>
      <c r="P28" s="19">
        <v>50000</v>
      </c>
      <c r="Q28" s="19">
        <v>50000</v>
      </c>
      <c r="R28" s="19">
        <v>50000</v>
      </c>
      <c r="S28" s="19">
        <v>50000</v>
      </c>
      <c r="T28" s="19">
        <v>50000</v>
      </c>
      <c r="U28" s="19"/>
    </row>
    <row r="29" spans="2:27">
      <c r="B29" s="2" t="s">
        <v>26</v>
      </c>
      <c r="C29" s="16">
        <f>C30*C31</f>
        <v>150000</v>
      </c>
      <c r="D29" s="16">
        <f t="shared" ref="D29:T29" si="8">D30*D31</f>
        <v>150000</v>
      </c>
      <c r="E29" s="16">
        <f t="shared" si="8"/>
        <v>150000</v>
      </c>
      <c r="F29" s="16">
        <f t="shared" si="8"/>
        <v>150000</v>
      </c>
      <c r="G29" s="16">
        <f t="shared" si="8"/>
        <v>150000</v>
      </c>
      <c r="H29" s="16">
        <f t="shared" si="8"/>
        <v>150000</v>
      </c>
      <c r="I29" s="16">
        <f t="shared" si="8"/>
        <v>150000</v>
      </c>
      <c r="J29" s="16">
        <f t="shared" si="8"/>
        <v>150000</v>
      </c>
      <c r="K29" s="16">
        <f t="shared" si="8"/>
        <v>150000</v>
      </c>
      <c r="L29" s="16">
        <f t="shared" si="8"/>
        <v>150000</v>
      </c>
      <c r="M29" s="16">
        <f t="shared" si="8"/>
        <v>150000</v>
      </c>
      <c r="N29" s="16">
        <f t="shared" si="8"/>
        <v>150000</v>
      </c>
      <c r="O29" s="16">
        <f t="shared" si="8"/>
        <v>150000</v>
      </c>
      <c r="P29" s="16">
        <f t="shared" si="8"/>
        <v>150000</v>
      </c>
      <c r="Q29" s="16">
        <f t="shared" si="8"/>
        <v>150000</v>
      </c>
      <c r="R29" s="16">
        <f t="shared" si="8"/>
        <v>150000</v>
      </c>
      <c r="S29" s="16">
        <f t="shared" si="8"/>
        <v>150000</v>
      </c>
      <c r="T29" s="16">
        <f t="shared" si="8"/>
        <v>150000</v>
      </c>
      <c r="U29" s="16"/>
    </row>
    <row r="30" spans="2:27" s="11" customFormat="1" ht="43.5">
      <c r="B30" s="3" t="s">
        <v>61</v>
      </c>
      <c r="C30" s="19">
        <v>3</v>
      </c>
      <c r="D30" s="19">
        <v>3</v>
      </c>
      <c r="E30" s="19">
        <v>3</v>
      </c>
      <c r="F30" s="19">
        <v>3</v>
      </c>
      <c r="G30" s="19">
        <v>3</v>
      </c>
      <c r="H30" s="19">
        <v>3</v>
      </c>
      <c r="I30" s="19">
        <v>3</v>
      </c>
      <c r="J30" s="19">
        <v>3</v>
      </c>
      <c r="K30" s="19">
        <v>3</v>
      </c>
      <c r="L30" s="19">
        <v>3</v>
      </c>
      <c r="M30" s="19">
        <v>3</v>
      </c>
      <c r="N30" s="19">
        <v>3</v>
      </c>
      <c r="O30" s="19">
        <v>3</v>
      </c>
      <c r="P30" s="19">
        <v>3</v>
      </c>
      <c r="Q30" s="19">
        <v>3</v>
      </c>
      <c r="R30" s="19">
        <v>3</v>
      </c>
      <c r="S30" s="19">
        <v>3</v>
      </c>
      <c r="T30" s="19">
        <v>3</v>
      </c>
      <c r="U30" s="19"/>
      <c r="X30" s="30" t="s">
        <v>74</v>
      </c>
      <c r="Y30" s="31" t="s">
        <v>75</v>
      </c>
      <c r="Z30" s="32" t="s">
        <v>76</v>
      </c>
      <c r="AA30" s="11" t="s">
        <v>77</v>
      </c>
    </row>
    <row r="31" spans="2:27" s="11" customFormat="1">
      <c r="B31" s="3" t="s">
        <v>60</v>
      </c>
      <c r="C31" s="19">
        <v>50000</v>
      </c>
      <c r="D31" s="19">
        <v>50000</v>
      </c>
      <c r="E31" s="19">
        <v>50000</v>
      </c>
      <c r="F31" s="19">
        <v>50000</v>
      </c>
      <c r="G31" s="19">
        <v>50000</v>
      </c>
      <c r="H31" s="19">
        <v>50000</v>
      </c>
      <c r="I31" s="19">
        <v>50000</v>
      </c>
      <c r="J31" s="19">
        <v>50000</v>
      </c>
      <c r="K31" s="19">
        <v>50000</v>
      </c>
      <c r="L31" s="19">
        <v>50000</v>
      </c>
      <c r="M31" s="19">
        <v>50000</v>
      </c>
      <c r="N31" s="19">
        <v>50000</v>
      </c>
      <c r="O31" s="19">
        <v>50000</v>
      </c>
      <c r="P31" s="19">
        <v>50000</v>
      </c>
      <c r="Q31" s="19">
        <v>50000</v>
      </c>
      <c r="R31" s="19">
        <v>50000</v>
      </c>
      <c r="S31" s="19">
        <v>50000</v>
      </c>
      <c r="T31" s="19">
        <v>50000</v>
      </c>
      <c r="U31" s="19"/>
    </row>
    <row r="32" spans="2:27" s="11" customFormat="1">
      <c r="B32" s="3" t="s">
        <v>62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</row>
    <row r="33" spans="1:21">
      <c r="B33" t="s">
        <v>23</v>
      </c>
      <c r="C33" s="16">
        <f>C34*C35</f>
        <v>300000</v>
      </c>
      <c r="D33" s="16">
        <f t="shared" ref="D33:T33" si="9">D34*D35</f>
        <v>300000</v>
      </c>
      <c r="E33" s="16">
        <f t="shared" si="9"/>
        <v>300000</v>
      </c>
      <c r="F33" s="16">
        <f t="shared" si="9"/>
        <v>300000</v>
      </c>
      <c r="G33" s="16">
        <f t="shared" si="9"/>
        <v>300000</v>
      </c>
      <c r="H33" s="16">
        <f t="shared" si="9"/>
        <v>300000</v>
      </c>
      <c r="I33" s="16">
        <f t="shared" si="9"/>
        <v>300000</v>
      </c>
      <c r="J33" s="16">
        <f t="shared" si="9"/>
        <v>300000</v>
      </c>
      <c r="K33" s="16">
        <f t="shared" si="9"/>
        <v>300000</v>
      </c>
      <c r="L33" s="16">
        <f t="shared" si="9"/>
        <v>300000</v>
      </c>
      <c r="M33" s="16">
        <f t="shared" si="9"/>
        <v>300000</v>
      </c>
      <c r="N33" s="16">
        <f t="shared" si="9"/>
        <v>300000</v>
      </c>
      <c r="O33" s="16">
        <f t="shared" si="9"/>
        <v>300000</v>
      </c>
      <c r="P33" s="16">
        <f t="shared" si="9"/>
        <v>300000</v>
      </c>
      <c r="Q33" s="16">
        <f t="shared" si="9"/>
        <v>300000</v>
      </c>
      <c r="R33" s="16">
        <f t="shared" si="9"/>
        <v>300000</v>
      </c>
      <c r="S33" s="16">
        <f t="shared" si="9"/>
        <v>300000</v>
      </c>
      <c r="T33" s="16">
        <f t="shared" si="9"/>
        <v>300000</v>
      </c>
      <c r="U33" s="16"/>
    </row>
    <row r="34" spans="1:21" s="11" customFormat="1">
      <c r="B34" s="3" t="s">
        <v>58</v>
      </c>
      <c r="C34" s="19">
        <v>3</v>
      </c>
      <c r="D34" s="19">
        <v>3</v>
      </c>
      <c r="E34" s="19">
        <v>3</v>
      </c>
      <c r="F34" s="19">
        <v>3</v>
      </c>
      <c r="G34" s="19">
        <v>3</v>
      </c>
      <c r="H34" s="19">
        <v>3</v>
      </c>
      <c r="I34" s="19">
        <v>3</v>
      </c>
      <c r="J34" s="19">
        <v>3</v>
      </c>
      <c r="K34" s="19">
        <v>3</v>
      </c>
      <c r="L34" s="19">
        <v>3</v>
      </c>
      <c r="M34" s="19">
        <v>3</v>
      </c>
      <c r="N34" s="19">
        <v>3</v>
      </c>
      <c r="O34" s="19">
        <v>3</v>
      </c>
      <c r="P34" s="19">
        <v>3</v>
      </c>
      <c r="Q34" s="19">
        <v>3</v>
      </c>
      <c r="R34" s="19">
        <v>3</v>
      </c>
      <c r="S34" s="19">
        <v>3</v>
      </c>
      <c r="T34" s="19">
        <v>3</v>
      </c>
      <c r="U34" s="19"/>
    </row>
    <row r="35" spans="1:21" s="11" customFormat="1">
      <c r="B35" s="3" t="s">
        <v>59</v>
      </c>
      <c r="C35" s="19">
        <v>100000</v>
      </c>
      <c r="D35" s="19">
        <v>100000</v>
      </c>
      <c r="E35" s="19">
        <v>100000</v>
      </c>
      <c r="F35" s="19">
        <v>100000</v>
      </c>
      <c r="G35" s="19">
        <v>100000</v>
      </c>
      <c r="H35" s="19">
        <v>100000</v>
      </c>
      <c r="I35" s="19">
        <v>100000</v>
      </c>
      <c r="J35" s="19">
        <v>100000</v>
      </c>
      <c r="K35" s="19">
        <v>100000</v>
      </c>
      <c r="L35" s="19">
        <v>100000</v>
      </c>
      <c r="M35" s="19">
        <v>100000</v>
      </c>
      <c r="N35" s="19">
        <v>100000</v>
      </c>
      <c r="O35" s="19">
        <v>100000</v>
      </c>
      <c r="P35" s="19">
        <v>100000</v>
      </c>
      <c r="Q35" s="19">
        <v>100000</v>
      </c>
      <c r="R35" s="19">
        <v>100000</v>
      </c>
      <c r="S35" s="19">
        <v>100000</v>
      </c>
      <c r="T35" s="19">
        <v>100000</v>
      </c>
      <c r="U35" s="19"/>
    </row>
    <row r="36" spans="1:21">
      <c r="A36" s="8"/>
      <c r="B36" s="8" t="s">
        <v>29</v>
      </c>
      <c r="C36" s="17">
        <f>C7+C13+C18+C25+C29+C33</f>
        <v>3385000</v>
      </c>
      <c r="D36" s="17">
        <f t="shared" ref="D36:T36" si="10">D7+D13+D18+D25+D29+D33</f>
        <v>3385633.3333333335</v>
      </c>
      <c r="E36" s="17">
        <f t="shared" si="10"/>
        <v>3386266.666666667</v>
      </c>
      <c r="F36" s="17">
        <f t="shared" si="10"/>
        <v>3386900</v>
      </c>
      <c r="G36" s="17">
        <f t="shared" si="10"/>
        <v>3387533.3333333335</v>
      </c>
      <c r="H36" s="17">
        <f t="shared" si="10"/>
        <v>3388166.666666667</v>
      </c>
      <c r="I36" s="17">
        <f t="shared" si="10"/>
        <v>3388800</v>
      </c>
      <c r="J36" s="17">
        <f t="shared" si="10"/>
        <v>3389433.3333333335</v>
      </c>
      <c r="K36" s="17">
        <f t="shared" si="10"/>
        <v>3390066.666666667</v>
      </c>
      <c r="L36" s="17">
        <f t="shared" si="10"/>
        <v>3390700</v>
      </c>
      <c r="M36" s="17">
        <f t="shared" si="10"/>
        <v>3391333.3333333335</v>
      </c>
      <c r="N36" s="17">
        <f t="shared" si="10"/>
        <v>3391966.666666667</v>
      </c>
      <c r="O36" s="17">
        <f t="shared" si="10"/>
        <v>3392600</v>
      </c>
      <c r="P36" s="17">
        <f t="shared" si="10"/>
        <v>3393233.3333333335</v>
      </c>
      <c r="Q36" s="17">
        <f t="shared" si="10"/>
        <v>3393866.666666667</v>
      </c>
      <c r="R36" s="17">
        <f t="shared" si="10"/>
        <v>3394500</v>
      </c>
      <c r="S36" s="17">
        <f t="shared" si="10"/>
        <v>3395133.3333333335</v>
      </c>
      <c r="T36" s="17">
        <f t="shared" si="10"/>
        <v>3395766.666666667</v>
      </c>
      <c r="U36" s="16"/>
    </row>
    <row r="37" spans="1:21"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1:21">
      <c r="A38" s="7"/>
      <c r="B38" s="7" t="s">
        <v>27</v>
      </c>
      <c r="C38" s="20">
        <f t="shared" ref="C38:T38" si="11">C6-C36</f>
        <v>5990000</v>
      </c>
      <c r="D38" s="20">
        <f t="shared" si="11"/>
        <v>8589366.6666666642</v>
      </c>
      <c r="E38" s="20">
        <f t="shared" si="11"/>
        <v>5913733.333333333</v>
      </c>
      <c r="F38" s="20">
        <f t="shared" si="11"/>
        <v>5985600</v>
      </c>
      <c r="G38" s="20">
        <f t="shared" si="11"/>
        <v>5684966.666666666</v>
      </c>
      <c r="H38" s="20">
        <f t="shared" si="11"/>
        <v>5589333.333333333</v>
      </c>
      <c r="I38" s="20">
        <f t="shared" si="11"/>
        <v>5926200</v>
      </c>
      <c r="J38" s="20">
        <f t="shared" si="11"/>
        <v>6003066.666666666</v>
      </c>
      <c r="K38" s="20">
        <f t="shared" si="11"/>
        <v>6164933.333333333</v>
      </c>
      <c r="L38" s="20">
        <f t="shared" si="11"/>
        <v>6564300</v>
      </c>
      <c r="M38" s="20">
        <f t="shared" si="11"/>
        <v>10818666.666666666</v>
      </c>
      <c r="N38" s="20">
        <f t="shared" si="11"/>
        <v>7533033.3333333312</v>
      </c>
      <c r="O38" s="20">
        <f t="shared" si="11"/>
        <v>6507400</v>
      </c>
      <c r="P38" s="20">
        <f t="shared" si="11"/>
        <v>5946766.666666666</v>
      </c>
      <c r="Q38" s="20">
        <f t="shared" si="11"/>
        <v>10061133.333333332</v>
      </c>
      <c r="R38" s="20">
        <f t="shared" si="11"/>
        <v>6544889.880952375</v>
      </c>
      <c r="S38" s="20">
        <f t="shared" si="11"/>
        <v>6780720.8333333172</v>
      </c>
      <c r="T38" s="20">
        <f t="shared" si="11"/>
        <v>9766551.7857142575</v>
      </c>
      <c r="U38" s="16"/>
    </row>
    <row r="39" spans="1:21">
      <c r="A39" s="7"/>
      <c r="B39" s="7" t="s">
        <v>30</v>
      </c>
      <c r="C39" s="20">
        <f>C38/C36*100</f>
        <v>176.95716395864108</v>
      </c>
      <c r="D39" s="20">
        <f t="shared" ref="D39:T39" si="12">D38/D36*100</f>
        <v>253.70044009491076</v>
      </c>
      <c r="E39" s="20">
        <f t="shared" si="12"/>
        <v>174.63873685868407</v>
      </c>
      <c r="F39" s="20">
        <f t="shared" si="12"/>
        <v>176.72798133986831</v>
      </c>
      <c r="G39" s="20">
        <f t="shared" si="12"/>
        <v>167.82024285123882</v>
      </c>
      <c r="H39" s="20">
        <f t="shared" si="12"/>
        <v>164.9663042943578</v>
      </c>
      <c r="I39" s="20">
        <f t="shared" si="12"/>
        <v>174.87606232294615</v>
      </c>
      <c r="J39" s="20">
        <f t="shared" si="12"/>
        <v>177.11121819773214</v>
      </c>
      <c r="K39" s="20">
        <f t="shared" si="12"/>
        <v>181.8528642504572</v>
      </c>
      <c r="L39" s="20">
        <f t="shared" si="12"/>
        <v>193.59719232016988</v>
      </c>
      <c r="M39" s="20">
        <f t="shared" si="12"/>
        <v>319.0092392372714</v>
      </c>
      <c r="N39" s="20">
        <f t="shared" si="12"/>
        <v>222.08453306341448</v>
      </c>
      <c r="O39" s="20">
        <f t="shared" si="12"/>
        <v>191.81158993102636</v>
      </c>
      <c r="P39" s="20">
        <f t="shared" si="12"/>
        <v>175.25369116968082</v>
      </c>
      <c r="Q39" s="20">
        <f t="shared" si="12"/>
        <v>296.4504596527068</v>
      </c>
      <c r="R39" s="20">
        <f t="shared" si="12"/>
        <v>192.80865756230298</v>
      </c>
      <c r="S39" s="20">
        <f t="shared" si="12"/>
        <v>199.71883774814881</v>
      </c>
      <c r="T39" s="20">
        <f t="shared" si="12"/>
        <v>287.60962528975062</v>
      </c>
      <c r="U39" s="16"/>
    </row>
    <row r="40" spans="1:21">
      <c r="A40" s="21" t="s">
        <v>28</v>
      </c>
      <c r="B40" t="s">
        <v>19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>
      <c r="B41" t="s">
        <v>20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>
      <c r="A42" s="22"/>
      <c r="B42" s="22" t="s">
        <v>63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16"/>
    </row>
    <row r="43" spans="1:21">
      <c r="B43" s="12" t="s">
        <v>21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:21">
      <c r="B44" s="3" t="s">
        <v>44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1">
      <c r="B45" s="3" t="s">
        <v>45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1:21">
      <c r="B46" s="3" t="s">
        <v>49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1:21">
      <c r="B47" s="3" t="s">
        <v>50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1:21">
      <c r="B48" s="13" t="s">
        <v>22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2:21">
      <c r="B49" s="3" t="s">
        <v>51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2:21">
      <c r="B50" s="3" t="s">
        <v>52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2:21">
      <c r="B51" s="3" t="s">
        <v>53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2:21">
      <c r="B52" s="3" t="s">
        <v>54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</row>
    <row r="53" spans="2:21">
      <c r="B53" s="3" t="s">
        <v>55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2:21">
      <c r="B54" s="3" t="s">
        <v>56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</row>
    <row r="55" spans="2:21">
      <c r="B55" s="13" t="s">
        <v>24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</row>
    <row r="56" spans="2:21">
      <c r="B56" s="3" t="s">
        <v>25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>
      <c r="B57" s="3" t="s">
        <v>58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2:21">
      <c r="B58" s="3" t="s">
        <v>59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2:21">
      <c r="B59" s="2" t="s">
        <v>26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2:21">
      <c r="B60" s="3" t="s">
        <v>61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2:21">
      <c r="B61" s="3" t="s">
        <v>60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2:21">
      <c r="B62" s="3" t="s">
        <v>62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2:21">
      <c r="B63" t="s">
        <v>23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2:21">
      <c r="B64" s="3" t="s">
        <v>58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1:21">
      <c r="B65" s="3" t="s">
        <v>59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1:21">
      <c r="A66" s="8"/>
      <c r="B66" s="8" t="s">
        <v>29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6"/>
    </row>
    <row r="67" spans="1:21"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1:21">
      <c r="A68" s="7"/>
      <c r="B68" s="7" t="s">
        <v>27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16"/>
    </row>
    <row r="69" spans="1:21">
      <c r="A69" s="22"/>
      <c r="B69" s="22" t="s">
        <v>30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16"/>
    </row>
    <row r="70" spans="1:21" ht="75">
      <c r="A70" s="25" t="s">
        <v>65</v>
      </c>
      <c r="B70" s="26" t="s">
        <v>63</v>
      </c>
      <c r="C70" s="27">
        <f>C6+C42</f>
        <v>9375000</v>
      </c>
      <c r="D70" s="27">
        <f t="shared" ref="D70:T70" si="13">D6+D42</f>
        <v>11974999.999999998</v>
      </c>
      <c r="E70" s="27">
        <f t="shared" si="13"/>
        <v>9300000</v>
      </c>
      <c r="F70" s="27">
        <f t="shared" si="13"/>
        <v>9372500</v>
      </c>
      <c r="G70" s="27">
        <f t="shared" si="13"/>
        <v>9072500</v>
      </c>
      <c r="H70" s="27">
        <f t="shared" si="13"/>
        <v>8977500</v>
      </c>
      <c r="I70" s="27">
        <f t="shared" si="13"/>
        <v>9315000</v>
      </c>
      <c r="J70" s="27">
        <f t="shared" si="13"/>
        <v>9392500</v>
      </c>
      <c r="K70" s="27">
        <f t="shared" si="13"/>
        <v>9555000</v>
      </c>
      <c r="L70" s="27">
        <f t="shared" si="13"/>
        <v>9955000</v>
      </c>
      <c r="M70" s="27">
        <f t="shared" si="13"/>
        <v>14210000</v>
      </c>
      <c r="N70" s="27">
        <f t="shared" si="13"/>
        <v>10924999.999999998</v>
      </c>
      <c r="O70" s="27">
        <f t="shared" si="13"/>
        <v>9900000</v>
      </c>
      <c r="P70" s="27">
        <f t="shared" si="13"/>
        <v>9340000</v>
      </c>
      <c r="Q70" s="27">
        <f t="shared" si="13"/>
        <v>13455000</v>
      </c>
      <c r="R70" s="27">
        <f t="shared" si="13"/>
        <v>9939389.880952375</v>
      </c>
      <c r="S70" s="27">
        <f t="shared" si="13"/>
        <v>10175854.166666651</v>
      </c>
      <c r="T70" s="27">
        <f t="shared" si="13"/>
        <v>13162318.452380925</v>
      </c>
      <c r="U70" s="16"/>
    </row>
    <row r="71" spans="1:21">
      <c r="B71" s="24" t="s">
        <v>29</v>
      </c>
      <c r="C71" s="16">
        <f>C36+C66</f>
        <v>3385000</v>
      </c>
      <c r="D71" s="16">
        <f t="shared" ref="D71:T71" si="14">D36+D66</f>
        <v>3385633.3333333335</v>
      </c>
      <c r="E71" s="16">
        <f t="shared" si="14"/>
        <v>3386266.666666667</v>
      </c>
      <c r="F71" s="16">
        <f t="shared" si="14"/>
        <v>3386900</v>
      </c>
      <c r="G71" s="16">
        <f t="shared" si="14"/>
        <v>3387533.3333333335</v>
      </c>
      <c r="H71" s="16">
        <f t="shared" si="14"/>
        <v>3388166.666666667</v>
      </c>
      <c r="I71" s="16">
        <f t="shared" si="14"/>
        <v>3388800</v>
      </c>
      <c r="J71" s="16">
        <f t="shared" si="14"/>
        <v>3389433.3333333335</v>
      </c>
      <c r="K71" s="16">
        <f t="shared" si="14"/>
        <v>3390066.666666667</v>
      </c>
      <c r="L71" s="16">
        <f t="shared" si="14"/>
        <v>3390700</v>
      </c>
      <c r="M71" s="16">
        <f t="shared" si="14"/>
        <v>3391333.3333333335</v>
      </c>
      <c r="N71" s="16">
        <f t="shared" si="14"/>
        <v>3391966.666666667</v>
      </c>
      <c r="O71" s="16">
        <f t="shared" si="14"/>
        <v>3392600</v>
      </c>
      <c r="P71" s="16">
        <f t="shared" si="14"/>
        <v>3393233.3333333335</v>
      </c>
      <c r="Q71" s="16">
        <f t="shared" si="14"/>
        <v>3393866.666666667</v>
      </c>
      <c r="R71" s="16">
        <f t="shared" si="14"/>
        <v>3394500</v>
      </c>
      <c r="S71" s="16">
        <f t="shared" si="14"/>
        <v>3395133.3333333335</v>
      </c>
      <c r="T71" s="16">
        <f t="shared" si="14"/>
        <v>3395766.666666667</v>
      </c>
      <c r="U71" s="16"/>
    </row>
    <row r="72" spans="1:21">
      <c r="B72" s="24" t="s">
        <v>27</v>
      </c>
      <c r="C72" s="16">
        <f>C38+C68</f>
        <v>5990000</v>
      </c>
      <c r="D72" s="16">
        <f t="shared" ref="D72:T72" si="15">D38+D68</f>
        <v>8589366.6666666642</v>
      </c>
      <c r="E72" s="16">
        <f t="shared" si="15"/>
        <v>5913733.333333333</v>
      </c>
      <c r="F72" s="16">
        <f t="shared" si="15"/>
        <v>5985600</v>
      </c>
      <c r="G72" s="16">
        <f t="shared" si="15"/>
        <v>5684966.666666666</v>
      </c>
      <c r="H72" s="16">
        <f t="shared" si="15"/>
        <v>5589333.333333333</v>
      </c>
      <c r="I72" s="16">
        <f t="shared" si="15"/>
        <v>5926200</v>
      </c>
      <c r="J72" s="16">
        <f t="shared" si="15"/>
        <v>6003066.666666666</v>
      </c>
      <c r="K72" s="16">
        <f t="shared" si="15"/>
        <v>6164933.333333333</v>
      </c>
      <c r="L72" s="16">
        <f t="shared" si="15"/>
        <v>6564300</v>
      </c>
      <c r="M72" s="16">
        <f t="shared" si="15"/>
        <v>10818666.666666666</v>
      </c>
      <c r="N72" s="16">
        <f t="shared" si="15"/>
        <v>7533033.3333333312</v>
      </c>
      <c r="O72" s="16">
        <f t="shared" si="15"/>
        <v>6507400</v>
      </c>
      <c r="P72" s="16">
        <f t="shared" si="15"/>
        <v>5946766.666666666</v>
      </c>
      <c r="Q72" s="16">
        <f t="shared" si="15"/>
        <v>10061133.333333332</v>
      </c>
      <c r="R72" s="16">
        <f t="shared" si="15"/>
        <v>6544889.880952375</v>
      </c>
      <c r="S72" s="16">
        <f t="shared" si="15"/>
        <v>6780720.8333333172</v>
      </c>
      <c r="T72" s="16">
        <f t="shared" si="15"/>
        <v>9766551.7857142575</v>
      </c>
      <c r="U72" s="16"/>
    </row>
    <row r="73" spans="1:21">
      <c r="B73" s="24" t="s">
        <v>30</v>
      </c>
      <c r="C73" s="16">
        <f>C72/C71*100</f>
        <v>176.95716395864108</v>
      </c>
      <c r="D73" s="16">
        <f t="shared" ref="D73:T73" si="16">D72/D71*100</f>
        <v>253.70044009491076</v>
      </c>
      <c r="E73" s="16">
        <f t="shared" si="16"/>
        <v>174.63873685868407</v>
      </c>
      <c r="F73" s="16">
        <f t="shared" si="16"/>
        <v>176.72798133986831</v>
      </c>
      <c r="G73" s="16">
        <f t="shared" si="16"/>
        <v>167.82024285123882</v>
      </c>
      <c r="H73" s="16">
        <f t="shared" si="16"/>
        <v>164.9663042943578</v>
      </c>
      <c r="I73" s="16">
        <f t="shared" si="16"/>
        <v>174.87606232294615</v>
      </c>
      <c r="J73" s="16">
        <f t="shared" si="16"/>
        <v>177.11121819773214</v>
      </c>
      <c r="K73" s="16">
        <f t="shared" si="16"/>
        <v>181.8528642504572</v>
      </c>
      <c r="L73" s="16">
        <f t="shared" si="16"/>
        <v>193.59719232016988</v>
      </c>
      <c r="M73" s="16">
        <f t="shared" si="16"/>
        <v>319.0092392372714</v>
      </c>
      <c r="N73" s="16">
        <f t="shared" si="16"/>
        <v>222.08453306341448</v>
      </c>
      <c r="O73" s="16">
        <f t="shared" si="16"/>
        <v>191.81158993102636</v>
      </c>
      <c r="P73" s="16">
        <f t="shared" si="16"/>
        <v>175.25369116968082</v>
      </c>
      <c r="Q73" s="16">
        <f t="shared" si="16"/>
        <v>296.4504596527068</v>
      </c>
      <c r="R73" s="16">
        <f t="shared" si="16"/>
        <v>192.80865756230298</v>
      </c>
      <c r="S73" s="16">
        <f t="shared" si="16"/>
        <v>199.71883774814881</v>
      </c>
      <c r="T73" s="16">
        <f t="shared" si="16"/>
        <v>287.60962528975062</v>
      </c>
      <c r="U73" s="16"/>
    </row>
    <row r="74" spans="1:21"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1:21"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1:21"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1:21"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1:21">
      <c r="A79" t="s">
        <v>66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1" spans="1:6">
      <c r="A81" s="10"/>
      <c r="B81" s="14" t="s">
        <v>43</v>
      </c>
      <c r="C81" s="14" t="s">
        <v>39</v>
      </c>
      <c r="D81" s="14" t="s">
        <v>31</v>
      </c>
      <c r="E81" s="14" t="s">
        <v>42</v>
      </c>
      <c r="F81" s="14" t="s">
        <v>41</v>
      </c>
    </row>
    <row r="82" spans="1:6">
      <c r="A82" t="s">
        <v>32</v>
      </c>
      <c r="B82" s="15">
        <v>2</v>
      </c>
      <c r="C82" s="15">
        <v>3</v>
      </c>
      <c r="D82" s="15">
        <v>50000</v>
      </c>
      <c r="E82" s="15">
        <f>B82*C82*D82</f>
        <v>300000</v>
      </c>
      <c r="F82" s="15">
        <f>E82/0.6</f>
        <v>500000</v>
      </c>
    </row>
    <row r="83" spans="1:6">
      <c r="A83" t="s">
        <v>33</v>
      </c>
      <c r="B83" s="15" t="s">
        <v>34</v>
      </c>
      <c r="C83" s="15" t="s">
        <v>40</v>
      </c>
      <c r="D83" s="15">
        <v>50000</v>
      </c>
      <c r="E83" s="15">
        <f>3*D83</f>
        <v>150000</v>
      </c>
      <c r="F83" s="15">
        <f>E83/0.6</f>
        <v>250000</v>
      </c>
    </row>
    <row r="84" spans="1:6">
      <c r="A84" t="s">
        <v>38</v>
      </c>
      <c r="B84" s="15">
        <v>1</v>
      </c>
      <c r="C84" s="15">
        <v>3</v>
      </c>
      <c r="D84" s="15">
        <v>100000</v>
      </c>
      <c r="E84" s="15">
        <f>B84*C84*D84</f>
        <v>300000</v>
      </c>
      <c r="F84" s="15">
        <f>E84/0.6</f>
        <v>500000</v>
      </c>
    </row>
    <row r="85" spans="1:6">
      <c r="A85" s="2" t="s">
        <v>35</v>
      </c>
      <c r="B85" s="15">
        <v>30</v>
      </c>
      <c r="C85" s="15"/>
      <c r="D85" s="15">
        <v>900</v>
      </c>
      <c r="E85" s="15">
        <f>B85*D85</f>
        <v>27000</v>
      </c>
      <c r="F85" s="15">
        <f t="shared" ref="F85:F87" si="17">E85/0.6</f>
        <v>45000</v>
      </c>
    </row>
    <row r="86" spans="1:6">
      <c r="A86" s="2" t="s">
        <v>36</v>
      </c>
      <c r="B86" s="15">
        <v>200</v>
      </c>
      <c r="C86" s="15"/>
      <c r="D86" s="15">
        <v>1200</v>
      </c>
      <c r="E86" s="15">
        <f>B86*D86</f>
        <v>240000</v>
      </c>
      <c r="F86" s="15">
        <f t="shared" si="17"/>
        <v>400000</v>
      </c>
    </row>
    <row r="87" spans="1:6">
      <c r="A87" s="2" t="s">
        <v>37</v>
      </c>
      <c r="B87" s="15">
        <v>150</v>
      </c>
      <c r="C87" s="15"/>
      <c r="D87" s="15">
        <v>900</v>
      </c>
      <c r="E87" s="15">
        <f>B87*D87</f>
        <v>135000</v>
      </c>
      <c r="F87" s="15">
        <f t="shared" si="17"/>
        <v>225000</v>
      </c>
    </row>
    <row r="94" spans="1:6">
      <c r="B94" s="1"/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Inna KRASS</dc:creator>
  <cp:lastModifiedBy>Tulkun</cp:lastModifiedBy>
  <dcterms:created xsi:type="dcterms:W3CDTF">2015-12-10T11:21:24Z</dcterms:created>
  <dcterms:modified xsi:type="dcterms:W3CDTF">2015-12-16T11:29:00Z</dcterms:modified>
</cp:coreProperties>
</file>