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ena\Documents\MEL\Budgets\2021\"/>
    </mc:Choice>
  </mc:AlternateContent>
  <bookViews>
    <workbookView xWindow="0" yWindow="0" windowWidth="19200" windowHeight="6760"/>
  </bookViews>
  <sheets>
    <sheet name="FP-CC_Budget 2021" sheetId="9" r:id="rId1"/>
    <sheet name="FP1_activities2021" sheetId="2" r:id="rId2"/>
    <sheet name="FP3_activities2021" sheetId="3" r:id="rId3"/>
    <sheet name="FP4_activities2021" sheetId="1" r:id="rId4"/>
    <sheet name="FP5_activities2021" sheetId="4" r:id="rId5"/>
    <sheet name="CapDev_activities2021" sheetId="5" r:id="rId6"/>
    <sheet name="G&amp;Y_activities2021" sheetId="6" r:id="rId7"/>
    <sheet name="MEL_activities2021" sheetId="7" r:id="rId8"/>
    <sheet name="MPAB_activities2021" sheetId="8" r:id="rId9"/>
  </sheets>
  <externalReferences>
    <externalReference r:id="rId10"/>
  </externalReferences>
  <definedNames>
    <definedName name="_xlnm._FilterDatabase" localSheetId="2" hidden="1">FP3_activities2021!$A$16:$AX$87</definedName>
    <definedName name="_xlnm._FilterDatabase" localSheetId="3" hidden="1">FP4_activities2021!$A$16:$U$103</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9" l="1"/>
  <c r="I19" i="9"/>
  <c r="F18" i="9"/>
  <c r="E18" i="9"/>
  <c r="D18" i="9"/>
  <c r="C18" i="9"/>
  <c r="I18" i="9" s="1"/>
  <c r="H17" i="9"/>
  <c r="H21" i="9" s="1"/>
  <c r="G17" i="9"/>
  <c r="G21" i="9" s="1"/>
  <c r="G16" i="9"/>
  <c r="I16" i="9" s="1"/>
  <c r="K16" i="9" s="1"/>
  <c r="G15" i="9"/>
  <c r="E15" i="9"/>
  <c r="I15" i="9" s="1"/>
  <c r="K15" i="9" s="1"/>
  <c r="J14" i="9"/>
  <c r="F14" i="9"/>
  <c r="E14" i="9"/>
  <c r="I14" i="9" s="1"/>
  <c r="K14" i="9" s="1"/>
  <c r="D14" i="9"/>
  <c r="J13" i="9"/>
  <c r="I13" i="9"/>
  <c r="K13" i="9" s="1"/>
  <c r="F13" i="9"/>
  <c r="E13" i="9"/>
  <c r="D13" i="9"/>
  <c r="G12" i="9"/>
  <c r="E12" i="9"/>
  <c r="I12" i="9" s="1"/>
  <c r="K12" i="9" s="1"/>
  <c r="J11" i="9"/>
  <c r="E11" i="9"/>
  <c r="I11" i="9" s="1"/>
  <c r="K11" i="9" s="1"/>
  <c r="J10" i="9"/>
  <c r="F10" i="9"/>
  <c r="E10" i="9"/>
  <c r="D10" i="9"/>
  <c r="C10" i="9"/>
  <c r="I10" i="9" s="1"/>
  <c r="K10" i="9" s="1"/>
  <c r="J9" i="9"/>
  <c r="G9" i="9"/>
  <c r="D9" i="9"/>
  <c r="D17" i="9" s="1"/>
  <c r="D21" i="9" s="1"/>
  <c r="C9" i="9"/>
  <c r="I9" i="9" s="1"/>
  <c r="K9" i="9" s="1"/>
  <c r="J8" i="9"/>
  <c r="F8" i="9"/>
  <c r="I8" i="9" s="1"/>
  <c r="K8" i="9" s="1"/>
  <c r="E8" i="9"/>
  <c r="D8" i="9"/>
  <c r="C8" i="9"/>
  <c r="J7" i="9"/>
  <c r="J17" i="9" s="1"/>
  <c r="G7" i="9"/>
  <c r="F7" i="9"/>
  <c r="F17" i="9" s="1"/>
  <c r="F21" i="9" s="1"/>
  <c r="E7" i="9"/>
  <c r="E17" i="9" s="1"/>
  <c r="E21" i="9" s="1"/>
  <c r="D7" i="9"/>
  <c r="C7" i="9"/>
  <c r="I7" i="9" s="1"/>
  <c r="K7" i="9" l="1"/>
  <c r="K17" i="9" s="1"/>
  <c r="K21" i="9" s="1"/>
  <c r="I17" i="9"/>
  <c r="I21" i="9" s="1"/>
  <c r="C17" i="9"/>
  <c r="C21" i="9" s="1"/>
  <c r="O50" i="8" l="1"/>
  <c r="M50" i="8" s="1"/>
  <c r="N50" i="8"/>
  <c r="O39" i="8"/>
  <c r="N39" i="8"/>
  <c r="M39" i="8" s="1"/>
  <c r="O36" i="8"/>
  <c r="N36" i="8"/>
  <c r="M36" i="8"/>
  <c r="N31" i="8"/>
  <c r="O30" i="8"/>
  <c r="O31" i="8" s="1"/>
  <c r="M31" i="8" s="1"/>
  <c r="N26" i="8"/>
  <c r="N51" i="8" s="1"/>
  <c r="O25" i="8"/>
  <c r="O26" i="8" s="1"/>
  <c r="O51" i="8" l="1"/>
  <c r="M26" i="8"/>
  <c r="M51" i="8" s="1"/>
  <c r="O18" i="7" l="1"/>
  <c r="N17" i="7"/>
  <c r="N18" i="7" s="1"/>
  <c r="M18" i="7" s="1"/>
  <c r="O32" i="6"/>
  <c r="N32" i="6"/>
  <c r="M32" i="6"/>
  <c r="J32" i="6"/>
  <c r="N29" i="6"/>
  <c r="O27" i="6"/>
  <c r="N27" i="6"/>
  <c r="M27" i="6" s="1"/>
  <c r="O22" i="6"/>
  <c r="N22" i="6"/>
  <c r="M22" i="6"/>
  <c r="N26" i="5"/>
  <c r="M26" i="5"/>
  <c r="L26" i="5" s="1"/>
  <c r="M27" i="5" s="1"/>
  <c r="N21" i="5"/>
  <c r="M21" i="5"/>
  <c r="L21" i="5"/>
  <c r="W104" i="4"/>
  <c r="V104" i="4"/>
  <c r="O104" i="4"/>
  <c r="N104" i="4"/>
  <c r="M104" i="4"/>
  <c r="W99" i="4"/>
  <c r="V99" i="4"/>
  <c r="O99" i="4"/>
  <c r="N99" i="4"/>
  <c r="M99" i="4"/>
  <c r="W94" i="4"/>
  <c r="V94" i="4"/>
  <c r="O94" i="4"/>
  <c r="N94" i="4"/>
  <c r="M94" i="4" s="1"/>
  <c r="W84" i="4"/>
  <c r="O84" i="4"/>
  <c r="N84" i="4"/>
  <c r="M84" i="4" s="1"/>
  <c r="V81" i="4"/>
  <c r="V84" i="4" s="1"/>
  <c r="J81" i="4"/>
  <c r="V74" i="4"/>
  <c r="V105" i="4" s="1"/>
  <c r="O74" i="4"/>
  <c r="O105" i="4" s="1"/>
  <c r="N74" i="4"/>
  <c r="M74" i="4" s="1"/>
  <c r="M105" i="4" s="1"/>
  <c r="W24" i="4"/>
  <c r="W74" i="4" s="1"/>
  <c r="W105" i="4" s="1"/>
  <c r="J24" i="4"/>
  <c r="J105" i="4" s="1"/>
  <c r="O86" i="3"/>
  <c r="N85" i="3"/>
  <c r="N84" i="3"/>
  <c r="N83" i="3"/>
  <c r="N82" i="3"/>
  <c r="N86" i="3" s="1"/>
  <c r="M86" i="3" s="1"/>
  <c r="N79" i="3"/>
  <c r="O78" i="3"/>
  <c r="O80" i="3" s="1"/>
  <c r="N77" i="3"/>
  <c r="N76" i="3"/>
  <c r="N80" i="3" s="1"/>
  <c r="N75" i="3"/>
  <c r="O73" i="3"/>
  <c r="N72" i="3"/>
  <c r="N71" i="3"/>
  <c r="O70" i="3"/>
  <c r="N70" i="3"/>
  <c r="N69" i="3"/>
  <c r="N68" i="3"/>
  <c r="N67" i="3"/>
  <c r="N73" i="3" s="1"/>
  <c r="M73" i="3" s="1"/>
  <c r="O66" i="3"/>
  <c r="N66" i="3"/>
  <c r="O64" i="3"/>
  <c r="N63" i="3"/>
  <c r="N62" i="3"/>
  <c r="N61" i="3"/>
  <c r="N60" i="3"/>
  <c r="N59" i="3"/>
  <c r="N58" i="3"/>
  <c r="N64" i="3" s="1"/>
  <c r="M64" i="3" s="1"/>
  <c r="O55" i="3"/>
  <c r="N54" i="3"/>
  <c r="N53" i="3"/>
  <c r="N52" i="3"/>
  <c r="N55" i="3" s="1"/>
  <c r="M55" i="3" s="1"/>
  <c r="N51" i="3"/>
  <c r="J51" i="3"/>
  <c r="J87" i="3" s="1"/>
  <c r="N48" i="3"/>
  <c r="N47" i="3"/>
  <c r="N46" i="3"/>
  <c r="N45" i="3"/>
  <c r="N44" i="3"/>
  <c r="N43" i="3"/>
  <c r="N42" i="3"/>
  <c r="N41" i="3"/>
  <c r="N40" i="3"/>
  <c r="N39" i="3"/>
  <c r="N38" i="3"/>
  <c r="N36" i="3"/>
  <c r="O35" i="3"/>
  <c r="N35" i="3"/>
  <c r="N34" i="3"/>
  <c r="N33" i="3"/>
  <c r="O32" i="3"/>
  <c r="N32" i="3"/>
  <c r="N31" i="3"/>
  <c r="N30" i="3"/>
  <c r="N29" i="3"/>
  <c r="N28" i="3"/>
  <c r="O27" i="3"/>
  <c r="O49" i="3" s="1"/>
  <c r="O87" i="3" s="1"/>
  <c r="N27" i="3"/>
  <c r="N26" i="3"/>
  <c r="N25" i="3"/>
  <c r="N24" i="3"/>
  <c r="N23" i="3"/>
  <c r="N22" i="3"/>
  <c r="N21" i="3"/>
  <c r="N20" i="3"/>
  <c r="N19" i="3"/>
  <c r="N18" i="3"/>
  <c r="N49" i="3" s="1"/>
  <c r="O40" i="2"/>
  <c r="O39" i="2"/>
  <c r="N36" i="2"/>
  <c r="N35" i="2"/>
  <c r="N34" i="2"/>
  <c r="N40" i="2" s="1"/>
  <c r="M40" i="2" s="1"/>
  <c r="O31" i="2"/>
  <c r="N31" i="2"/>
  <c r="M31" i="2" s="1"/>
  <c r="O23" i="2"/>
  <c r="N22" i="2"/>
  <c r="N21" i="2"/>
  <c r="N20" i="2"/>
  <c r="N19" i="2"/>
  <c r="N23" i="2" s="1"/>
  <c r="M23" i="2" s="1"/>
  <c r="O15" i="2"/>
  <c r="N13" i="2"/>
  <c r="N12" i="2"/>
  <c r="O11" i="2"/>
  <c r="O16" i="2" s="1"/>
  <c r="O41" i="2" s="1"/>
  <c r="N10" i="2"/>
  <c r="N9" i="2"/>
  <c r="N8" i="2"/>
  <c r="N7" i="2"/>
  <c r="N6" i="2"/>
  <c r="N16" i="2" s="1"/>
  <c r="M161" i="1"/>
  <c r="O159" i="1"/>
  <c r="J159" i="1"/>
  <c r="N158" i="1"/>
  <c r="N159" i="1" s="1"/>
  <c r="M159" i="1" s="1"/>
  <c r="O155" i="1"/>
  <c r="N155" i="1"/>
  <c r="M155" i="1"/>
  <c r="J155" i="1"/>
  <c r="O150" i="1"/>
  <c r="N150" i="1"/>
  <c r="M150" i="1"/>
  <c r="J150" i="1"/>
  <c r="O142" i="1"/>
  <c r="N142" i="1"/>
  <c r="M142" i="1"/>
  <c r="J142" i="1"/>
  <c r="O138" i="1"/>
  <c r="N138" i="1"/>
  <c r="M138" i="1"/>
  <c r="J138" i="1"/>
  <c r="O133" i="1"/>
  <c r="N133" i="1"/>
  <c r="M133" i="1"/>
  <c r="J133" i="1"/>
  <c r="O117" i="1"/>
  <c r="N117" i="1"/>
  <c r="M117" i="1"/>
  <c r="J117" i="1"/>
  <c r="O104" i="1"/>
  <c r="N104" i="1"/>
  <c r="M104" i="1"/>
  <c r="J104" i="1"/>
  <c r="J28" i="1"/>
  <c r="M33" i="6" l="1"/>
  <c r="L27" i="5"/>
  <c r="N105" i="4"/>
  <c r="N87" i="3"/>
  <c r="M49" i="3"/>
  <c r="M80" i="3"/>
  <c r="N41" i="2"/>
  <c r="M16" i="2"/>
  <c r="M41" i="2" s="1"/>
  <c r="M160" i="1"/>
  <c r="M162" i="1"/>
  <c r="M87" i="3" l="1"/>
</calcChain>
</file>

<file path=xl/comments1.xml><?xml version="1.0" encoding="utf-8"?>
<comments xmlns="http://schemas.openxmlformats.org/spreadsheetml/2006/main">
  <authors>
    <author>Neena</author>
  </authors>
  <commentList>
    <comment ref="D18" authorId="0" shapeId="0">
      <text>
        <r>
          <rPr>
            <b/>
            <sz val="9"/>
            <color indexed="81"/>
            <rFont val="Tahoma"/>
            <family val="2"/>
          </rPr>
          <t>Neena:</t>
        </r>
        <r>
          <rPr>
            <sz val="9"/>
            <color indexed="81"/>
            <rFont val="Tahoma"/>
            <family val="2"/>
          </rPr>
          <t xml:space="preserve">
Removed CoA 3.2 budget 10K for Julie/CIRAD</t>
        </r>
      </text>
    </comment>
  </commentList>
</comments>
</file>

<file path=xl/comments2.xml><?xml version="1.0" encoding="utf-8"?>
<comments xmlns="http://schemas.openxmlformats.org/spreadsheetml/2006/main">
  <authors>
    <author>Neena</author>
  </authors>
  <commentList>
    <comment ref="A9" authorId="0" shapeId="0">
      <text>
        <r>
          <rPr>
            <b/>
            <sz val="9"/>
            <color indexed="81"/>
            <rFont val="Tahoma"/>
            <family val="2"/>
          </rPr>
          <t>Neena:</t>
        </r>
        <r>
          <rPr>
            <sz val="9"/>
            <color indexed="81"/>
            <rFont val="Tahoma"/>
            <family val="2"/>
          </rPr>
          <t xml:space="preserve">
it’s a new activity. The market study linked to Kenya’s new flour blending policy proposed by Mequanint Melesse in collaboration with Andy. He says he will get 20k from MPAB and 30k from AVISA and is requesting 30k from FP1.</t>
        </r>
      </text>
    </comment>
    <comment ref="N10" authorId="0" shapeId="0">
      <text>
        <r>
          <rPr>
            <b/>
            <sz val="9"/>
            <color indexed="81"/>
            <rFont val="Tahoma"/>
            <family val="2"/>
          </rPr>
          <t>Neena:</t>
        </r>
        <r>
          <rPr>
            <sz val="9"/>
            <color indexed="81"/>
            <rFont val="Tahoma"/>
            <family val="2"/>
          </rPr>
          <t xml:space="preserve">
60K=50K @MH+10K@KM</t>
        </r>
      </text>
    </comment>
    <comment ref="O11" authorId="0" shapeId="0">
      <text>
        <r>
          <rPr>
            <b/>
            <sz val="9"/>
            <color indexed="81"/>
            <rFont val="Tahoma"/>
            <family val="2"/>
          </rPr>
          <t>Neena:</t>
        </r>
        <r>
          <rPr>
            <sz val="9"/>
            <color indexed="81"/>
            <rFont val="Tahoma"/>
            <family val="2"/>
          </rPr>
          <t xml:space="preserve">
60K=40K@KH+10K@MH+ 10K@AA</t>
        </r>
      </text>
    </comment>
    <comment ref="N13" authorId="0" shapeId="0">
      <text>
        <r>
          <rPr>
            <b/>
            <sz val="9"/>
            <color indexed="81"/>
            <rFont val="Tahoma"/>
            <family val="2"/>
          </rPr>
          <t>Neena:</t>
        </r>
        <r>
          <rPr>
            <sz val="9"/>
            <color indexed="81"/>
            <rFont val="Tahoma"/>
            <family val="2"/>
          </rPr>
          <t xml:space="preserve">
40677 -round it off</t>
        </r>
      </text>
    </comment>
    <comment ref="O14" authorId="0" shapeId="0">
      <text>
        <r>
          <rPr>
            <b/>
            <sz val="9"/>
            <color indexed="81"/>
            <rFont val="Tahoma"/>
            <family val="2"/>
          </rPr>
          <t>Neena:</t>
        </r>
        <r>
          <rPr>
            <sz val="9"/>
            <color indexed="81"/>
            <rFont val="Tahoma"/>
            <family val="2"/>
          </rPr>
          <t xml:space="preserve">
50K=40K@KM+10K@DH</t>
        </r>
      </text>
    </comment>
    <comment ref="O15" authorId="0" shapeId="0">
      <text>
        <r>
          <rPr>
            <b/>
            <sz val="9"/>
            <color indexed="81"/>
            <rFont val="Tahoma"/>
            <family val="2"/>
          </rPr>
          <t>Neena:</t>
        </r>
        <r>
          <rPr>
            <sz val="9"/>
            <color indexed="81"/>
            <rFont val="Tahoma"/>
            <family val="2"/>
          </rPr>
          <t xml:space="preserve">
100K=60K@KH+20K@MH+20K@AA
</t>
        </r>
      </text>
    </comment>
    <comment ref="N26" authorId="0" shapeId="0">
      <text>
        <r>
          <rPr>
            <b/>
            <sz val="9"/>
            <color indexed="81"/>
            <rFont val="Tahoma"/>
            <family val="2"/>
          </rPr>
          <t>Neena:</t>
        </r>
        <r>
          <rPr>
            <sz val="9"/>
            <color indexed="81"/>
            <rFont val="Tahoma"/>
            <family val="2"/>
          </rPr>
          <t xml:space="preserve">
50K=40K@KM+10K@DH</t>
        </r>
      </text>
    </comment>
    <comment ref="O27" authorId="0" shapeId="0">
      <text>
        <r>
          <rPr>
            <b/>
            <sz val="9"/>
            <color indexed="81"/>
            <rFont val="Tahoma"/>
            <family val="2"/>
          </rPr>
          <t>Neena:</t>
        </r>
        <r>
          <rPr>
            <sz val="9"/>
            <color indexed="81"/>
            <rFont val="Tahoma"/>
            <family val="2"/>
          </rPr>
          <t xml:space="preserve">
60K=50K@MH+10K@KM</t>
        </r>
      </text>
    </comment>
    <comment ref="N28" authorId="0" shapeId="0">
      <text>
        <r>
          <rPr>
            <b/>
            <sz val="9"/>
            <color indexed="81"/>
            <rFont val="Tahoma"/>
            <family val="2"/>
          </rPr>
          <t>Neena:</t>
        </r>
        <r>
          <rPr>
            <sz val="9"/>
            <color indexed="81"/>
            <rFont val="Tahoma"/>
            <family val="2"/>
          </rPr>
          <t xml:space="preserve">
100K=60K@KH+20K@MH+20K@AA</t>
        </r>
      </text>
    </comment>
    <comment ref="N29" authorId="0" shapeId="0">
      <text>
        <r>
          <rPr>
            <b/>
            <sz val="9"/>
            <color indexed="81"/>
            <rFont val="Tahoma"/>
            <family val="2"/>
          </rPr>
          <t>Neena:</t>
        </r>
        <r>
          <rPr>
            <sz val="9"/>
            <color indexed="81"/>
            <rFont val="Tahoma"/>
            <family val="2"/>
          </rPr>
          <t xml:space="preserve">
60K=40K@KH+10K@MH+10K@AA</t>
        </r>
      </text>
    </comment>
    <comment ref="N30" authorId="0" shapeId="0">
      <text>
        <r>
          <rPr>
            <b/>
            <sz val="9"/>
            <color indexed="81"/>
            <rFont val="Tahoma"/>
            <family val="2"/>
          </rPr>
          <t>Neena:</t>
        </r>
        <r>
          <rPr>
            <sz val="9"/>
            <color indexed="81"/>
            <rFont val="Tahoma"/>
            <family val="2"/>
          </rPr>
          <t xml:space="preserve">
60K=50K@IO+10K@AA</t>
        </r>
      </text>
    </comment>
    <comment ref="O37" authorId="0" shapeId="0">
      <text>
        <r>
          <rPr>
            <b/>
            <sz val="9"/>
            <color indexed="81"/>
            <rFont val="Tahoma"/>
            <family val="2"/>
          </rPr>
          <t>Neena:</t>
        </r>
        <r>
          <rPr>
            <sz val="9"/>
            <color indexed="81"/>
            <rFont val="Tahoma"/>
            <family val="2"/>
          </rPr>
          <t xml:space="preserve">
100K=60K@KH+20K@MH+20K@AA</t>
        </r>
      </text>
    </comment>
    <comment ref="O38" authorId="0" shapeId="0">
      <text>
        <r>
          <rPr>
            <b/>
            <sz val="9"/>
            <color indexed="81"/>
            <rFont val="Tahoma"/>
            <family val="2"/>
          </rPr>
          <t>Neena:</t>
        </r>
        <r>
          <rPr>
            <sz val="9"/>
            <color indexed="81"/>
            <rFont val="Tahoma"/>
            <family val="2"/>
          </rPr>
          <t xml:space="preserve">
60K=50K@IO+10K@AA</t>
        </r>
      </text>
    </comment>
    <comment ref="O39" authorId="0" shapeId="0">
      <text>
        <r>
          <rPr>
            <b/>
            <sz val="9"/>
            <color indexed="81"/>
            <rFont val="Tahoma"/>
            <family val="2"/>
          </rPr>
          <t>Neena:</t>
        </r>
        <r>
          <rPr>
            <sz val="9"/>
            <color indexed="81"/>
            <rFont val="Tahoma"/>
            <family val="2"/>
          </rPr>
          <t xml:space="preserve">
60K=40K@KH+10K@MH+ 10K@AA</t>
        </r>
      </text>
    </comment>
  </commentList>
</comments>
</file>

<file path=xl/comments3.xml><?xml version="1.0" encoding="utf-8"?>
<comments xmlns="http://schemas.openxmlformats.org/spreadsheetml/2006/main">
  <authors>
    <author>Neena</author>
    <author>tc={276F17F3-FA49-1344-B21A-2E165D0EBF24}</author>
  </authors>
  <commentList>
    <comment ref="E21" authorId="0" shapeId="0">
      <text>
        <r>
          <rPr>
            <b/>
            <sz val="9"/>
            <color rgb="FF000000"/>
            <rFont val="Tahoma"/>
            <family val="2"/>
          </rPr>
          <t>Neena:</t>
        </r>
        <r>
          <rPr>
            <sz val="9"/>
            <color rgb="FF000000"/>
            <rFont val="Tahoma"/>
            <family val="2"/>
          </rPr>
          <t xml:space="preserve">
</t>
        </r>
        <r>
          <rPr>
            <sz val="9"/>
            <color rgb="FF000000"/>
            <rFont val="Tahoma"/>
            <family val="2"/>
          </rPr>
          <t>Jaba received 10K</t>
        </r>
      </text>
    </comment>
    <comment ref="G21" authorId="0" shapeId="0">
      <text>
        <r>
          <rPr>
            <b/>
            <sz val="9"/>
            <color indexed="81"/>
            <rFont val="Tahoma"/>
            <family val="2"/>
          </rPr>
          <t>Neena:</t>
        </r>
        <r>
          <rPr>
            <sz val="9"/>
            <color indexed="81"/>
            <rFont val="Tahoma"/>
            <family val="2"/>
          </rPr>
          <t xml:space="preserve">
20K was equally divided</t>
        </r>
      </text>
    </comment>
    <comment ref="J21" authorId="0" shapeId="0">
      <text>
        <r>
          <rPr>
            <b/>
            <sz val="9"/>
            <color indexed="81"/>
            <rFont val="Tahoma"/>
            <family val="2"/>
          </rPr>
          <t>Neena:</t>
        </r>
        <r>
          <rPr>
            <sz val="9"/>
            <color indexed="81"/>
            <rFont val="Tahoma"/>
            <family val="2"/>
          </rPr>
          <t xml:space="preserve">
changed from 10K to allocated amount of 30K between Jaba and Malick Ba</t>
        </r>
      </text>
    </comment>
    <comment ref="E36" authorId="0" shapeId="0">
      <text>
        <r>
          <rPr>
            <b/>
            <sz val="9"/>
            <color rgb="FF000000"/>
            <rFont val="Tahoma"/>
            <family val="2"/>
          </rPr>
          <t>Neena:</t>
        </r>
        <r>
          <rPr>
            <sz val="9"/>
            <color rgb="FF000000"/>
            <rFont val="Tahoma"/>
            <family val="2"/>
          </rPr>
          <t xml:space="preserve">
</t>
        </r>
        <r>
          <rPr>
            <sz val="9"/>
            <color rgb="FF000000"/>
            <rFont val="Tahoma"/>
            <family val="2"/>
          </rPr>
          <t>In 2020, it was led by Amos Ngwira/Jana. In 2021, will be led by Anthony</t>
        </r>
      </text>
    </comment>
    <comment ref="J40" authorId="0" shapeId="0">
      <text>
        <r>
          <rPr>
            <b/>
            <sz val="9"/>
            <color indexed="81"/>
            <rFont val="Tahoma"/>
            <family val="2"/>
          </rPr>
          <t>Neena:</t>
        </r>
        <r>
          <rPr>
            <sz val="9"/>
            <color indexed="81"/>
            <rFont val="Tahoma"/>
            <family val="2"/>
          </rPr>
          <t xml:space="preserve">
Changed from 35K to allocated budget of 30K</t>
        </r>
      </text>
    </comment>
    <comment ref="J41" authorId="0" shapeId="0">
      <text>
        <r>
          <rPr>
            <b/>
            <sz val="9"/>
            <color indexed="81"/>
            <rFont val="Tahoma"/>
            <family val="2"/>
          </rPr>
          <t>Neena:</t>
        </r>
        <r>
          <rPr>
            <sz val="9"/>
            <color indexed="81"/>
            <rFont val="Tahoma"/>
            <family val="2"/>
          </rPr>
          <t xml:space="preserve">
Changed from 60K to allocted 65K</t>
        </r>
      </text>
    </comment>
    <comment ref="J47" authorId="0" shapeId="0">
      <text>
        <r>
          <rPr>
            <b/>
            <sz val="9"/>
            <color indexed="81"/>
            <rFont val="Tahoma"/>
            <family val="2"/>
          </rPr>
          <t>Neena:</t>
        </r>
        <r>
          <rPr>
            <sz val="9"/>
            <color indexed="81"/>
            <rFont val="Tahoma"/>
            <family val="2"/>
          </rPr>
          <t xml:space="preserve">
Changed from 10K to allocated budget of 30K. 20K Sudha Narayanan (IGIDR); Shalander Kumar (ICRISAT) through ICRISAT</t>
        </r>
      </text>
    </comment>
    <comment ref="A48" authorId="0" shapeId="0">
      <text>
        <r>
          <rPr>
            <b/>
            <sz val="9"/>
            <color indexed="81"/>
            <rFont val="Tahoma"/>
            <family val="2"/>
          </rPr>
          <t>Neena:</t>
        </r>
        <r>
          <rPr>
            <sz val="9"/>
            <color indexed="81"/>
            <rFont val="Tahoma"/>
            <family val="2"/>
          </rPr>
          <t xml:space="preserve">
Not completed, not in proposed activities 2021</t>
        </r>
      </text>
    </comment>
    <comment ref="J51" authorId="0" shapeId="0">
      <text>
        <r>
          <rPr>
            <b/>
            <sz val="9"/>
            <color indexed="81"/>
            <rFont val="Tahoma"/>
            <family val="2"/>
          </rPr>
          <t>Neena:</t>
        </r>
        <r>
          <rPr>
            <sz val="9"/>
            <color indexed="81"/>
            <rFont val="Tahoma"/>
            <family val="2"/>
          </rPr>
          <t xml:space="preserve">
changed from 77K to approved budget 2020 of 74K
</t>
        </r>
      </text>
    </comment>
    <comment ref="J52" authorId="0" shapeId="0">
      <text>
        <r>
          <rPr>
            <b/>
            <sz val="9"/>
            <color indexed="81"/>
            <rFont val="Tahoma"/>
            <family val="2"/>
          </rPr>
          <t>Neena:</t>
        </r>
        <r>
          <rPr>
            <sz val="9"/>
            <color indexed="81"/>
            <rFont val="Tahoma"/>
            <family val="2"/>
          </rPr>
          <t xml:space="preserve">
Changed from 28K to allocated 32K</t>
        </r>
      </text>
    </comment>
    <comment ref="J60" authorId="0" shapeId="0">
      <text>
        <r>
          <rPr>
            <b/>
            <sz val="9"/>
            <color rgb="FF000000"/>
            <rFont val="Tahoma"/>
            <family val="2"/>
          </rPr>
          <t>Neena:</t>
        </r>
        <r>
          <rPr>
            <sz val="9"/>
            <color rgb="FF000000"/>
            <rFont val="Tahoma"/>
            <family val="2"/>
          </rPr>
          <t xml:space="preserve">
</t>
        </r>
        <r>
          <rPr>
            <sz val="9"/>
            <color rgb="FF000000"/>
            <rFont val="Tahoma"/>
            <family val="2"/>
          </rPr>
          <t>changed from 50K to allocated 60K</t>
        </r>
      </text>
    </comment>
    <comment ref="J66" authorId="0" shapeId="0">
      <text>
        <r>
          <rPr>
            <b/>
            <sz val="9"/>
            <color indexed="81"/>
            <rFont val="Tahoma"/>
            <family val="2"/>
          </rPr>
          <t>Neena:</t>
        </r>
        <r>
          <rPr>
            <sz val="9"/>
            <color indexed="81"/>
            <rFont val="Tahoma"/>
            <family val="2"/>
          </rPr>
          <t xml:space="preserve">
Changed from 16K to 23K allocated in 2020</t>
        </r>
      </text>
    </comment>
    <comment ref="L66"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 activity will screen accessions and the findings of that will help breeders to develop lines, is-that correct? If so, then the activity will not be completed by 2021. What is the difference between accession and line? Shall we really keep this activity for 2021?</t>
        </r>
      </text>
    </comment>
    <comment ref="J67" authorId="0" shapeId="0">
      <text>
        <r>
          <rPr>
            <b/>
            <sz val="9"/>
            <color indexed="81"/>
            <rFont val="Tahoma"/>
            <family val="2"/>
          </rPr>
          <t>Neena:</t>
        </r>
        <r>
          <rPr>
            <sz val="9"/>
            <color indexed="81"/>
            <rFont val="Tahoma"/>
            <family val="2"/>
          </rPr>
          <t xml:space="preserve">
Changed 31.5K to allocated 34.5K
</t>
        </r>
      </text>
    </comment>
    <comment ref="J68" authorId="0" shapeId="0">
      <text>
        <r>
          <rPr>
            <b/>
            <sz val="9"/>
            <color indexed="81"/>
            <rFont val="Tahoma"/>
            <family val="2"/>
          </rPr>
          <t>Neena:</t>
        </r>
        <r>
          <rPr>
            <sz val="9"/>
            <color indexed="81"/>
            <rFont val="Tahoma"/>
            <family val="2"/>
          </rPr>
          <t xml:space="preserve">
Changed from 24K to allocated 30K</t>
        </r>
      </text>
    </comment>
    <comment ref="J70" authorId="0" shapeId="0">
      <text>
        <r>
          <rPr>
            <b/>
            <sz val="9"/>
            <color indexed="81"/>
            <rFont val="Tahoma"/>
            <family val="2"/>
          </rPr>
          <t>Neena:</t>
        </r>
        <r>
          <rPr>
            <sz val="9"/>
            <color indexed="81"/>
            <rFont val="Tahoma"/>
            <family val="2"/>
          </rPr>
          <t xml:space="preserve">
Changed fro 77K to allocated 75K</t>
        </r>
      </text>
    </comment>
    <comment ref="O78" authorId="0" shapeId="0">
      <text>
        <r>
          <rPr>
            <b/>
            <sz val="9"/>
            <color indexed="81"/>
            <rFont val="Tahoma"/>
            <family val="2"/>
          </rPr>
          <t>Neena:</t>
        </r>
        <r>
          <rPr>
            <sz val="9"/>
            <color indexed="81"/>
            <rFont val="Tahoma"/>
            <family val="2"/>
          </rPr>
          <t xml:space="preserve">
Jules: to be shared between the Mali and Burkina work</t>
        </r>
      </text>
    </comment>
    <comment ref="J79" authorId="0" shapeId="0">
      <text>
        <r>
          <rPr>
            <b/>
            <sz val="9"/>
            <color indexed="81"/>
            <rFont val="Tahoma"/>
            <family val="2"/>
          </rPr>
          <t>Neena:</t>
        </r>
        <r>
          <rPr>
            <sz val="9"/>
            <color indexed="81"/>
            <rFont val="Tahoma"/>
            <family val="2"/>
          </rPr>
          <t xml:space="preserve">
changed from 15K to allocated 10k</t>
        </r>
      </text>
    </comment>
  </commentList>
</comments>
</file>

<file path=xl/comments4.xml><?xml version="1.0" encoding="utf-8"?>
<comments xmlns="http://schemas.openxmlformats.org/spreadsheetml/2006/main">
  <authors>
    <author>Neena</author>
  </authors>
  <commentList>
    <comment ref="J31" authorId="0" shapeId="0">
      <text>
        <r>
          <rPr>
            <b/>
            <sz val="9"/>
            <color rgb="FF000000"/>
            <rFont val="Tahoma"/>
            <family val="2"/>
          </rPr>
          <t>Neena:</t>
        </r>
        <r>
          <rPr>
            <sz val="9"/>
            <color rgb="FF000000"/>
            <rFont val="Tahoma"/>
            <family val="2"/>
          </rPr>
          <t xml:space="preserve">
</t>
        </r>
        <r>
          <rPr>
            <sz val="9"/>
            <color rgb="FF000000"/>
            <rFont val="Tahoma"/>
            <family val="2"/>
          </rPr>
          <t>Changed to 30K from 20K to match with the allocation</t>
        </r>
      </text>
    </comment>
    <comment ref="J41" authorId="0" shapeId="0">
      <text>
        <r>
          <rPr>
            <b/>
            <sz val="9"/>
            <color rgb="FF000000"/>
            <rFont val="Tahoma"/>
            <family val="2"/>
          </rPr>
          <t>Neena:</t>
        </r>
        <r>
          <rPr>
            <sz val="9"/>
            <color rgb="FF000000"/>
            <rFont val="Tahoma"/>
            <family val="2"/>
          </rPr>
          <t xml:space="preserve">
</t>
        </r>
        <r>
          <rPr>
            <sz val="9"/>
            <color rgb="FF000000"/>
            <rFont val="Tahoma"/>
            <family val="2"/>
          </rPr>
          <t>changed it to 13K from 5K to match with the allocation</t>
        </r>
      </text>
    </comment>
    <comment ref="J44" authorId="0" shapeId="0">
      <text>
        <r>
          <rPr>
            <b/>
            <sz val="9"/>
            <color rgb="FF000000"/>
            <rFont val="Tahoma"/>
            <family val="2"/>
          </rPr>
          <t>Neena:</t>
        </r>
        <r>
          <rPr>
            <sz val="9"/>
            <color rgb="FF000000"/>
            <rFont val="Tahoma"/>
            <family val="2"/>
          </rPr>
          <t xml:space="preserve">
</t>
        </r>
        <r>
          <rPr>
            <sz val="9"/>
            <color rgb="FF000000"/>
            <rFont val="Tahoma"/>
            <family val="2"/>
          </rPr>
          <t>Changed to 8K from 20K to match with the allocation</t>
        </r>
      </text>
    </comment>
    <comment ref="J45" authorId="0" shapeId="0">
      <text>
        <r>
          <rPr>
            <b/>
            <sz val="9"/>
            <color rgb="FF000000"/>
            <rFont val="Tahoma"/>
            <family val="2"/>
          </rPr>
          <t>Neena:</t>
        </r>
        <r>
          <rPr>
            <sz val="9"/>
            <color rgb="FF000000"/>
            <rFont val="Tahoma"/>
            <family val="2"/>
          </rPr>
          <t xml:space="preserve">
</t>
        </r>
        <r>
          <rPr>
            <sz val="9"/>
            <color rgb="FF000000"/>
            <rFont val="Tahoma"/>
            <family val="2"/>
          </rPr>
          <t>changed to 10K from 25K to match with the allocation</t>
        </r>
      </text>
    </comment>
    <comment ref="A57" authorId="0" shapeId="0">
      <text>
        <r>
          <rPr>
            <b/>
            <sz val="9"/>
            <color indexed="81"/>
            <rFont val="Tahoma"/>
            <family val="2"/>
          </rPr>
          <t>Neena:</t>
        </r>
        <r>
          <rPr>
            <sz val="9"/>
            <color indexed="81"/>
            <rFont val="Tahoma"/>
            <family val="2"/>
          </rPr>
          <t xml:space="preserve">
title of this activity is different and was led by Esther</t>
        </r>
      </text>
    </comment>
    <comment ref="D57" authorId="0" shapeId="0">
      <text>
        <r>
          <rPr>
            <b/>
            <sz val="9"/>
            <color indexed="81"/>
            <rFont val="Tahoma"/>
            <family val="2"/>
          </rPr>
          <t>Neena:</t>
        </r>
        <r>
          <rPr>
            <sz val="9"/>
            <color indexed="81"/>
            <rFont val="Tahoma"/>
            <family val="2"/>
          </rPr>
          <t xml:space="preserve">
correct title: Gender dynamics in seed systems for non hybrid varieties and hybrid varieties across countries (FP4 activity linked to the Gender theme)</t>
        </r>
      </text>
    </comment>
    <comment ref="E57" authorId="0" shapeId="0">
      <text>
        <r>
          <rPr>
            <b/>
            <sz val="9"/>
            <color rgb="FF000000"/>
            <rFont val="Tahoma"/>
            <family val="2"/>
          </rPr>
          <t>Neena:</t>
        </r>
        <r>
          <rPr>
            <sz val="9"/>
            <color rgb="FF000000"/>
            <rFont val="Tahoma"/>
            <family val="2"/>
          </rPr>
          <t xml:space="preserve">
</t>
        </r>
        <r>
          <rPr>
            <sz val="9"/>
            <color rgb="FF000000"/>
            <rFont val="Tahoma"/>
            <family val="2"/>
          </rPr>
          <t>led by Esther in 2020 and now by Jummai in 2021</t>
        </r>
      </text>
    </comment>
    <comment ref="E94" authorId="0" shapeId="0">
      <text>
        <r>
          <rPr>
            <b/>
            <sz val="9"/>
            <color indexed="81"/>
            <rFont val="Tahoma"/>
            <charset val="1"/>
          </rPr>
          <t>Neena:</t>
        </r>
        <r>
          <rPr>
            <sz val="9"/>
            <color indexed="81"/>
            <rFont val="Tahoma"/>
            <charset val="1"/>
          </rPr>
          <t xml:space="preserve">
Changed from Henry</t>
        </r>
      </text>
    </comment>
    <comment ref="E95" authorId="0" shapeId="0">
      <text>
        <r>
          <rPr>
            <b/>
            <sz val="9"/>
            <color indexed="81"/>
            <rFont val="Tahoma"/>
            <charset val="1"/>
          </rPr>
          <t>Neena:</t>
        </r>
        <r>
          <rPr>
            <sz val="9"/>
            <color indexed="81"/>
            <rFont val="Tahoma"/>
            <charset val="1"/>
          </rPr>
          <t xml:space="preserve">
Changed from Henry</t>
        </r>
      </text>
    </comment>
    <comment ref="E96" authorId="0" shapeId="0">
      <text>
        <r>
          <rPr>
            <b/>
            <sz val="9"/>
            <color indexed="81"/>
            <rFont val="Tahoma"/>
            <charset val="1"/>
          </rPr>
          <t>Neena:</t>
        </r>
        <r>
          <rPr>
            <sz val="9"/>
            <color indexed="81"/>
            <rFont val="Tahoma"/>
            <charset val="1"/>
          </rPr>
          <t xml:space="preserve">
Changed from Henry</t>
        </r>
      </text>
    </comment>
    <comment ref="J103" authorId="0" shapeId="0">
      <text>
        <r>
          <rPr>
            <b/>
            <sz val="9"/>
            <color indexed="81"/>
            <rFont val="Tahoma"/>
            <family val="2"/>
          </rPr>
          <t>Neena:</t>
        </r>
        <r>
          <rPr>
            <sz val="9"/>
            <color indexed="81"/>
            <rFont val="Tahoma"/>
            <family val="2"/>
          </rPr>
          <t xml:space="preserve">
changed it to 35K from 20K to match with the allocation</t>
        </r>
      </text>
    </comment>
    <comment ref="J120" authorId="0" shapeId="0">
      <text>
        <r>
          <rPr>
            <b/>
            <sz val="9"/>
            <color indexed="81"/>
            <rFont val="Tahoma"/>
            <family val="2"/>
          </rPr>
          <t>Neena:</t>
        </r>
        <r>
          <rPr>
            <sz val="9"/>
            <color indexed="81"/>
            <rFont val="Tahoma"/>
            <family val="2"/>
          </rPr>
          <t xml:space="preserve">
changed it to 36K from 6K to match with the allocation</t>
        </r>
      </text>
    </comment>
    <comment ref="E128" authorId="0" shapeId="0">
      <text>
        <r>
          <rPr>
            <b/>
            <sz val="9"/>
            <color indexed="81"/>
            <rFont val="Tahoma"/>
            <family val="2"/>
          </rPr>
          <t>Neena:</t>
        </r>
        <r>
          <rPr>
            <sz val="9"/>
            <color indexed="81"/>
            <rFont val="Tahoma"/>
            <family val="2"/>
          </rPr>
          <t xml:space="preserve">
Led by Godfree in 2020</t>
        </r>
      </text>
    </comment>
    <comment ref="J130" authorId="0" shapeId="0">
      <text>
        <r>
          <rPr>
            <b/>
            <sz val="9"/>
            <color indexed="81"/>
            <rFont val="Tahoma"/>
            <family val="2"/>
          </rPr>
          <t>Neena:</t>
        </r>
        <r>
          <rPr>
            <sz val="9"/>
            <color indexed="81"/>
            <rFont val="Tahoma"/>
            <family val="2"/>
          </rPr>
          <t xml:space="preserve">
changed to 85,500 from 65,350 to match with the allocation</t>
        </r>
      </text>
    </comment>
    <comment ref="J131" authorId="0" shapeId="0">
      <text>
        <r>
          <rPr>
            <b/>
            <sz val="9"/>
            <color indexed="81"/>
            <rFont val="Tahoma"/>
            <family val="2"/>
          </rPr>
          <t>Neena:</t>
        </r>
        <r>
          <rPr>
            <sz val="9"/>
            <color indexed="81"/>
            <rFont val="Tahoma"/>
            <family val="2"/>
          </rPr>
          <t xml:space="preserve">
changed to 75K from 55K to match with the allocation</t>
        </r>
      </text>
    </comment>
    <comment ref="J132" authorId="0" shapeId="0">
      <text>
        <r>
          <rPr>
            <b/>
            <sz val="9"/>
            <color indexed="81"/>
            <rFont val="Tahoma"/>
            <family val="2"/>
          </rPr>
          <t>Neena:</t>
        </r>
        <r>
          <rPr>
            <sz val="9"/>
            <color indexed="81"/>
            <rFont val="Tahoma"/>
            <family val="2"/>
          </rPr>
          <t xml:space="preserve">
changed it to 42K from 41,980 to match with the allocation</t>
        </r>
      </text>
    </comment>
    <comment ref="J147" authorId="0" shapeId="0">
      <text>
        <r>
          <rPr>
            <b/>
            <sz val="9"/>
            <color indexed="81"/>
            <rFont val="Tahoma"/>
            <family val="2"/>
          </rPr>
          <t>Neena:</t>
        </r>
        <r>
          <rPr>
            <sz val="9"/>
            <color indexed="81"/>
            <rFont val="Tahoma"/>
            <family val="2"/>
          </rPr>
          <t xml:space="preserve">
changed it to 10K from 8K to match with the allocation</t>
        </r>
      </text>
    </comment>
    <comment ref="J153" authorId="0" shapeId="0">
      <text>
        <r>
          <rPr>
            <b/>
            <sz val="9"/>
            <color indexed="81"/>
            <rFont val="Tahoma"/>
            <family val="2"/>
          </rPr>
          <t>Neena:</t>
        </r>
        <r>
          <rPr>
            <sz val="9"/>
            <color indexed="81"/>
            <rFont val="Tahoma"/>
            <family val="2"/>
          </rPr>
          <t xml:space="preserve">
changed it to 2,500 from 10K to match with the allocation</t>
        </r>
      </text>
    </comment>
  </commentList>
</comments>
</file>

<file path=xl/comments5.xml><?xml version="1.0" encoding="utf-8"?>
<comments xmlns="http://schemas.openxmlformats.org/spreadsheetml/2006/main">
  <authors>
    <author>Rajeev</author>
    <author>Neena</author>
  </authors>
  <commentList>
    <comment ref="P26" authorId="0" shapeId="0">
      <text>
        <r>
          <rPr>
            <b/>
            <sz val="9"/>
            <color rgb="FF000000"/>
            <rFont val="Tahoma"/>
            <family val="2"/>
          </rPr>
          <t>Rajeev:</t>
        </r>
        <r>
          <rPr>
            <sz val="9"/>
            <color rgb="FF000000"/>
            <rFont val="Tahoma"/>
            <family val="2"/>
          </rPr>
          <t xml:space="preserve">
</t>
        </r>
        <r>
          <rPr>
            <sz val="9"/>
            <color rgb="FF000000"/>
            <rFont val="Tahoma"/>
            <family val="2"/>
          </rPr>
          <t xml:space="preserve">changed the wording as per discusisons </t>
        </r>
      </text>
    </comment>
    <comment ref="U26" authorId="0" shapeId="0">
      <text>
        <r>
          <rPr>
            <b/>
            <sz val="9"/>
            <color rgb="FF000000"/>
            <rFont val="Tahoma"/>
            <family val="2"/>
          </rPr>
          <t>Rajeev:</t>
        </r>
        <r>
          <rPr>
            <sz val="9"/>
            <color rgb="FF000000"/>
            <rFont val="Tahoma"/>
            <family val="2"/>
          </rPr>
          <t xml:space="preserve">
</t>
        </r>
        <r>
          <rPr>
            <sz val="9"/>
            <color rgb="FF000000"/>
            <rFont val="Tahoma"/>
            <family val="2"/>
          </rPr>
          <t xml:space="preserve">changed the wording as per discusisons </t>
        </r>
      </text>
    </comment>
    <comment ref="J79" authorId="1" shapeId="0">
      <text>
        <r>
          <rPr>
            <b/>
            <sz val="9"/>
            <color indexed="81"/>
            <rFont val="Tahoma"/>
            <family val="2"/>
          </rPr>
          <t>Neena:</t>
        </r>
        <r>
          <rPr>
            <sz val="9"/>
            <color indexed="81"/>
            <rFont val="Tahoma"/>
            <family val="2"/>
          </rPr>
          <t xml:space="preserve">
20K with AH and 10K with Pooja</t>
        </r>
      </text>
    </comment>
    <comment ref="W79" authorId="1" shapeId="0">
      <text>
        <r>
          <rPr>
            <b/>
            <sz val="9"/>
            <color indexed="81"/>
            <rFont val="Tahoma"/>
            <family val="2"/>
          </rPr>
          <t>Neena:</t>
        </r>
        <r>
          <rPr>
            <sz val="9"/>
            <color indexed="81"/>
            <rFont val="Tahoma"/>
            <family val="2"/>
          </rPr>
          <t xml:space="preserve">
20K with AH and 10K with Pooja</t>
        </r>
      </text>
    </comment>
    <comment ref="J88" authorId="1" shapeId="0">
      <text>
        <r>
          <rPr>
            <b/>
            <sz val="9"/>
            <color indexed="81"/>
            <rFont val="Tahoma"/>
            <family val="2"/>
          </rPr>
          <t>Neena:</t>
        </r>
        <r>
          <rPr>
            <sz val="9"/>
            <color indexed="81"/>
            <rFont val="Tahoma"/>
            <family val="2"/>
          </rPr>
          <t xml:space="preserve">
changed to 0 from 12 K as this activity is not in 2020</t>
        </r>
      </text>
    </comment>
    <comment ref="J93" authorId="1" shapeId="0">
      <text>
        <r>
          <rPr>
            <b/>
            <sz val="9"/>
            <color indexed="81"/>
            <rFont val="Tahoma"/>
            <family val="2"/>
          </rPr>
          <t>Neena:</t>
        </r>
        <r>
          <rPr>
            <sz val="9"/>
            <color indexed="81"/>
            <rFont val="Tahoma"/>
            <family val="2"/>
          </rPr>
          <t xml:space="preserve">
 25K to Pooja and 15K with OB</t>
        </r>
      </text>
    </comment>
    <comment ref="W93" authorId="1" shapeId="0">
      <text>
        <r>
          <rPr>
            <b/>
            <sz val="9"/>
            <color indexed="81"/>
            <rFont val="Tahoma"/>
            <family val="2"/>
          </rPr>
          <t>Neena:</t>
        </r>
        <r>
          <rPr>
            <sz val="9"/>
            <color indexed="81"/>
            <rFont val="Tahoma"/>
            <family val="2"/>
          </rPr>
          <t xml:space="preserve">
 25K to Pooja and 15K with OB</t>
        </r>
      </text>
    </comment>
  </commentList>
</comments>
</file>

<file path=xl/comments6.xml><?xml version="1.0" encoding="utf-8"?>
<comments xmlns="http://schemas.openxmlformats.org/spreadsheetml/2006/main">
  <authors>
    <author>Neena</author>
  </authors>
  <commentList>
    <comment ref="I18" authorId="0" shapeId="0">
      <text>
        <r>
          <rPr>
            <b/>
            <sz val="9"/>
            <color indexed="81"/>
            <rFont val="Tahoma"/>
            <family val="2"/>
          </rPr>
          <t>Neena:</t>
        </r>
        <r>
          <rPr>
            <sz val="9"/>
            <color indexed="81"/>
            <rFont val="Tahoma"/>
            <family val="2"/>
          </rPr>
          <t xml:space="preserve">
5K with Thomas and 2.5 K with Bastian</t>
        </r>
      </text>
    </comment>
    <comment ref="I19" authorId="0" shapeId="0">
      <text>
        <r>
          <rPr>
            <b/>
            <sz val="9"/>
            <color indexed="81"/>
            <rFont val="Tahoma"/>
            <family val="2"/>
          </rPr>
          <t>Neena:</t>
        </r>
        <r>
          <rPr>
            <sz val="9"/>
            <color indexed="81"/>
            <rFont val="Tahoma"/>
            <family val="2"/>
          </rPr>
          <t xml:space="preserve">
10K with Thomas, 5K with Bastian</t>
        </r>
      </text>
    </comment>
    <comment ref="I20" authorId="0" shapeId="0">
      <text>
        <r>
          <rPr>
            <b/>
            <sz val="9"/>
            <color indexed="81"/>
            <rFont val="Tahoma"/>
            <family val="2"/>
          </rPr>
          <t>Neena:</t>
        </r>
        <r>
          <rPr>
            <sz val="9"/>
            <color indexed="81"/>
            <rFont val="Tahoma"/>
            <family val="2"/>
          </rPr>
          <t xml:space="preserve">
5.5K to Satish.  No funds to Bastian</t>
        </r>
      </text>
    </comment>
    <comment ref="I23" authorId="0" shapeId="0">
      <text>
        <r>
          <rPr>
            <b/>
            <sz val="9"/>
            <color indexed="81"/>
            <rFont val="Tahoma"/>
            <family val="2"/>
          </rPr>
          <t>Neena:</t>
        </r>
        <r>
          <rPr>
            <sz val="9"/>
            <color indexed="81"/>
            <rFont val="Tahoma"/>
            <family val="2"/>
          </rPr>
          <t xml:space="preserve">
5K with Thomas and 2.5 K with Bastian</t>
        </r>
      </text>
    </comment>
    <comment ref="I24" authorId="0" shapeId="0">
      <text>
        <r>
          <rPr>
            <b/>
            <sz val="9"/>
            <color indexed="81"/>
            <rFont val="Tahoma"/>
            <family val="2"/>
          </rPr>
          <t>Neena:</t>
        </r>
        <r>
          <rPr>
            <sz val="9"/>
            <color indexed="81"/>
            <rFont val="Tahoma"/>
            <family val="2"/>
          </rPr>
          <t xml:space="preserve">
10K with Thomas, 5K with Bastian</t>
        </r>
      </text>
    </comment>
    <comment ref="I25" authorId="0" shapeId="0">
      <text>
        <r>
          <rPr>
            <b/>
            <sz val="9"/>
            <color indexed="81"/>
            <rFont val="Tahoma"/>
            <family val="2"/>
          </rPr>
          <t>Neena:</t>
        </r>
        <r>
          <rPr>
            <sz val="9"/>
            <color indexed="81"/>
            <rFont val="Tahoma"/>
            <family val="2"/>
          </rPr>
          <t xml:space="preserve">
5.5K to Satish.  No funds to Bastian</t>
        </r>
      </text>
    </comment>
  </commentList>
</comments>
</file>

<file path=xl/comments7.xml><?xml version="1.0" encoding="utf-8"?>
<comments xmlns="http://schemas.openxmlformats.org/spreadsheetml/2006/main">
  <authors>
    <author>Neena</author>
  </authors>
  <commentList>
    <comment ref="J18" authorId="0" shapeId="0">
      <text>
        <r>
          <rPr>
            <b/>
            <sz val="9"/>
            <color rgb="FF000000"/>
            <rFont val="Tahoma"/>
            <family val="2"/>
          </rPr>
          <t>Neena:</t>
        </r>
        <r>
          <rPr>
            <sz val="9"/>
            <color rgb="FF000000"/>
            <rFont val="Tahoma"/>
            <family val="2"/>
          </rPr>
          <t xml:space="preserve">
</t>
        </r>
        <r>
          <rPr>
            <sz val="9"/>
            <color rgb="FF000000"/>
            <rFont val="Tahoma"/>
            <family val="2"/>
          </rPr>
          <t>35K with AH, 30K with Kai and 25K with MH</t>
        </r>
      </text>
    </comment>
    <comment ref="J20" authorId="0" shapeId="0">
      <text>
        <r>
          <rPr>
            <b/>
            <sz val="9"/>
            <color rgb="FF000000"/>
            <rFont val="Tahoma"/>
            <family val="2"/>
          </rPr>
          <t>Neena:</t>
        </r>
        <r>
          <rPr>
            <sz val="9"/>
            <color rgb="FF000000"/>
            <rFont val="Tahoma"/>
            <family val="2"/>
          </rPr>
          <t xml:space="preserve">
</t>
        </r>
        <r>
          <rPr>
            <sz val="9"/>
            <color rgb="FF000000"/>
            <rFont val="Tahoma"/>
            <family val="2"/>
          </rPr>
          <t>15K with AH, 20K each with Mequaniant , Caroline, Micheal Blummel/ILRI</t>
        </r>
      </text>
    </comment>
    <comment ref="J23" authorId="0" shapeId="0">
      <text>
        <r>
          <rPr>
            <b/>
            <sz val="9"/>
            <color rgb="FF000000"/>
            <rFont val="Tahoma"/>
            <family val="2"/>
          </rPr>
          <t>Neena:</t>
        </r>
        <r>
          <rPr>
            <sz val="9"/>
            <color rgb="FF000000"/>
            <rFont val="Tahoma"/>
            <family val="2"/>
          </rPr>
          <t xml:space="preserve">
</t>
        </r>
        <r>
          <rPr>
            <sz val="9"/>
            <color rgb="FF000000"/>
            <rFont val="Tahoma"/>
            <family val="2"/>
          </rPr>
          <t>10 withAH and 35K with SK</t>
        </r>
      </text>
    </comment>
    <comment ref="J25" authorId="0" shapeId="0">
      <text>
        <r>
          <rPr>
            <b/>
            <sz val="9"/>
            <color indexed="81"/>
            <rFont val="Tahoma"/>
            <family val="2"/>
          </rPr>
          <t>Neena:</t>
        </r>
        <r>
          <rPr>
            <sz val="9"/>
            <color indexed="81"/>
            <rFont val="Tahoma"/>
            <family val="2"/>
          </rPr>
          <t xml:space="preserve">
new activity proposed for 2021 resulting from the IAC recommendations</t>
        </r>
      </text>
    </comment>
    <comment ref="J28" authorId="0" shapeId="0">
      <text>
        <r>
          <rPr>
            <b/>
            <sz val="9"/>
            <color rgb="FF000000"/>
            <rFont val="Tahoma"/>
            <family val="2"/>
          </rPr>
          <t>Neena:</t>
        </r>
        <r>
          <rPr>
            <sz val="9"/>
            <color rgb="FF000000"/>
            <rFont val="Tahoma"/>
            <family val="2"/>
          </rPr>
          <t xml:space="preserve">
</t>
        </r>
        <r>
          <rPr>
            <sz val="9"/>
            <color rgb="FF000000"/>
            <rFont val="Tahoma"/>
            <family val="2"/>
          </rPr>
          <t>35K with AH, 30K with Kai and 25K with MH</t>
        </r>
      </text>
    </comment>
    <comment ref="J30" authorId="0" shapeId="0">
      <text>
        <r>
          <rPr>
            <b/>
            <sz val="9"/>
            <color indexed="81"/>
            <rFont val="Tahoma"/>
            <family val="2"/>
          </rPr>
          <t>Neena:</t>
        </r>
        <r>
          <rPr>
            <sz val="9"/>
            <color indexed="81"/>
            <rFont val="Tahoma"/>
            <family val="2"/>
          </rPr>
          <t xml:space="preserve">
new activity proposed for 2021 resulting from the IAC recommendations</t>
        </r>
      </text>
    </comment>
    <comment ref="J33" authorId="0" shapeId="0">
      <text>
        <r>
          <rPr>
            <b/>
            <sz val="9"/>
            <color rgb="FF000000"/>
            <rFont val="Tahoma"/>
            <family val="2"/>
          </rPr>
          <t>Neena:</t>
        </r>
        <r>
          <rPr>
            <sz val="9"/>
            <color rgb="FF000000"/>
            <rFont val="Tahoma"/>
            <family val="2"/>
          </rPr>
          <t xml:space="preserve">
</t>
        </r>
        <r>
          <rPr>
            <sz val="9"/>
            <color rgb="FF000000"/>
            <rFont val="Tahoma"/>
            <family val="2"/>
          </rPr>
          <t>15K with AH, 20K each with Mequaniant , Caroline, Micheal Blummel/ILRI</t>
        </r>
      </text>
    </comment>
    <comment ref="J42" authorId="0" shapeId="0">
      <text>
        <r>
          <rPr>
            <b/>
            <sz val="9"/>
            <color rgb="FF000000"/>
            <rFont val="Tahoma"/>
            <family val="2"/>
          </rPr>
          <t>Neena:</t>
        </r>
        <r>
          <rPr>
            <sz val="9"/>
            <color rgb="FF000000"/>
            <rFont val="Tahoma"/>
            <family val="2"/>
          </rPr>
          <t xml:space="preserve">
</t>
        </r>
        <r>
          <rPr>
            <sz val="9"/>
            <color rgb="FF000000"/>
            <rFont val="Tahoma"/>
            <family val="2"/>
          </rPr>
          <t>35K with AH, 30K with Kai and 25K with MH</t>
        </r>
      </text>
    </comment>
    <comment ref="J44" authorId="0" shapeId="0">
      <text>
        <r>
          <rPr>
            <b/>
            <sz val="9"/>
            <color rgb="FF000000"/>
            <rFont val="Tahoma"/>
            <family val="2"/>
          </rPr>
          <t>Neena:</t>
        </r>
        <r>
          <rPr>
            <sz val="9"/>
            <color rgb="FF000000"/>
            <rFont val="Tahoma"/>
            <family val="2"/>
          </rPr>
          <t xml:space="preserve">
</t>
        </r>
        <r>
          <rPr>
            <sz val="9"/>
            <color rgb="FF000000"/>
            <rFont val="Tahoma"/>
            <family val="2"/>
          </rPr>
          <t>15K with AH, 20K each with Mequaniant , Caroline, Micheal Blummel/ILRI</t>
        </r>
      </text>
    </comment>
    <comment ref="J47" authorId="0" shapeId="0">
      <text>
        <r>
          <rPr>
            <b/>
            <sz val="9"/>
            <color rgb="FF000000"/>
            <rFont val="Tahoma"/>
            <family val="2"/>
          </rPr>
          <t>Neena:</t>
        </r>
        <r>
          <rPr>
            <sz val="9"/>
            <color rgb="FF000000"/>
            <rFont val="Tahoma"/>
            <family val="2"/>
          </rPr>
          <t xml:space="preserve">
</t>
        </r>
        <r>
          <rPr>
            <sz val="9"/>
            <color rgb="FF000000"/>
            <rFont val="Tahoma"/>
            <family val="2"/>
          </rPr>
          <t>10 withAH and 35K with SK</t>
        </r>
      </text>
    </comment>
    <comment ref="J49" authorId="0" shapeId="0">
      <text>
        <r>
          <rPr>
            <b/>
            <sz val="9"/>
            <color indexed="81"/>
            <rFont val="Tahoma"/>
            <family val="2"/>
          </rPr>
          <t>Neena:</t>
        </r>
        <r>
          <rPr>
            <sz val="9"/>
            <color indexed="81"/>
            <rFont val="Tahoma"/>
            <family val="2"/>
          </rPr>
          <t xml:space="preserve">
new activity proposed for 2021 resulting from the IAC recommendations</t>
        </r>
      </text>
    </comment>
  </commentList>
</comments>
</file>

<file path=xl/sharedStrings.xml><?xml version="1.0" encoding="utf-8"?>
<sst xmlns="http://schemas.openxmlformats.org/spreadsheetml/2006/main" count="3788" uniqueCount="1612">
  <si>
    <t>High</t>
  </si>
  <si>
    <t>Medium</t>
  </si>
  <si>
    <t>Low</t>
  </si>
  <si>
    <t>Audio/Video</t>
  </si>
  <si>
    <t>Brief</t>
  </si>
  <si>
    <t>Dataset</t>
  </si>
  <si>
    <t>Manual</t>
  </si>
  <si>
    <t>Software</t>
  </si>
  <si>
    <t>Tool</t>
  </si>
  <si>
    <t>Wiki</t>
  </si>
  <si>
    <t>Blog</t>
  </si>
  <si>
    <t>Brochure</t>
  </si>
  <si>
    <t>Equation</t>
  </si>
  <si>
    <t>Map</t>
  </si>
  <si>
    <t>Poster</t>
  </si>
  <si>
    <t>Training Material</t>
  </si>
  <si>
    <t>Working Paper</t>
  </si>
  <si>
    <t>Book</t>
  </si>
  <si>
    <t>Conference Paper</t>
  </si>
  <si>
    <t>Image</t>
  </si>
  <si>
    <t>News Item/Press item</t>
  </si>
  <si>
    <t>Presentation</t>
  </si>
  <si>
    <t>Template</t>
  </si>
  <si>
    <t>FP4: Activities 2021</t>
  </si>
  <si>
    <t>FP</t>
  </si>
  <si>
    <t>CoA</t>
  </si>
  <si>
    <t>Priority Level</t>
  </si>
  <si>
    <t>Title</t>
  </si>
  <si>
    <t>Activity Leader</t>
  </si>
  <si>
    <t>Lead Centre</t>
  </si>
  <si>
    <t>Collaborating Scientist</t>
  </si>
  <si>
    <t>Start</t>
  </si>
  <si>
    <t>End</t>
  </si>
  <si>
    <t>Budget allocated in 2020</t>
  </si>
  <si>
    <t>Level of Impact</t>
  </si>
  <si>
    <t>Reseasons for considering as High Impact activity</t>
  </si>
  <si>
    <t>Reason for change in budget for 2021</t>
  </si>
  <si>
    <t>Budget Amount to Lead Centre</t>
  </si>
  <si>
    <t>Budget Amount to Collaborating Scientist</t>
  </si>
  <si>
    <t>2021 Output Title</t>
  </si>
  <si>
    <t>G</t>
  </si>
  <si>
    <t>Y</t>
  </si>
  <si>
    <t>CD</t>
  </si>
  <si>
    <t>Deliverables</t>
  </si>
  <si>
    <t>Milestone/s to be achieved</t>
  </si>
  <si>
    <t>ICRISAT</t>
  </si>
  <si>
    <t>ALL</t>
  </si>
  <si>
    <t>20% Salary for FP Leader and travel</t>
  </si>
  <si>
    <t>Janila P</t>
  </si>
  <si>
    <t xml:space="preserve">ICRISAT  </t>
  </si>
  <si>
    <t>OK</t>
  </si>
  <si>
    <t>All</t>
  </si>
  <si>
    <t xml:space="preserve">Sponsorship </t>
  </si>
  <si>
    <t>Neena Jacob</t>
  </si>
  <si>
    <t>2018</t>
  </si>
  <si>
    <t>2021</t>
  </si>
  <si>
    <t xml:space="preserve">Capacity building-conferences, short training and  modernisation implementation </t>
  </si>
  <si>
    <t xml:space="preserve">Shiv K Agrawal </t>
  </si>
  <si>
    <t xml:space="preserve">High </t>
  </si>
  <si>
    <t xml:space="preserve">30 NARS trained in breeding approached to enhance genetic gains, students supported for PhD's, capacity buidling in gap areas </t>
  </si>
  <si>
    <t>The unspent budget of 2020 to be used in 2021</t>
  </si>
  <si>
    <t xml:space="preserve">Enhances capacity of the NARS . </t>
  </si>
  <si>
    <t xml:space="preserve">(1) E-learning module made availanel to breeders (2) A face to face trainign program to ne organized </t>
  </si>
  <si>
    <t xml:space="preserve">Develop groundnut populations, advance generation based on SNP and NIRS; and lines that combine high oliec, foliar fungal disease resistant, and drought tolernat lines advanced to NPT and MLT's; QC validated in breeding pipeline </t>
  </si>
  <si>
    <t xml:space="preserve">Janila P </t>
  </si>
  <si>
    <t>Ashok Kumar A, Murali TV, Hari Sudhni, Manish Pandey, Abhishek Rathore</t>
  </si>
  <si>
    <t>High oleics are high in demand in India,Myanmar and Bangladesh and in target countires in Africa.</t>
  </si>
  <si>
    <t>Increase to achieve all the outputs by advancing them from 2022 to 2021.</t>
  </si>
  <si>
    <t>(a) Groundnut breeding populations, and lines with foliar fungal disease resistance and drought tolerance develped using process innovations in breeding and testing  (b) 10 high oleic lines in NPTs in India, Myanmar and Bangladesh</t>
  </si>
  <si>
    <t>Report</t>
  </si>
  <si>
    <t xml:space="preserve">Breeding lines and populations shared with partners </t>
  </si>
  <si>
    <t>Early generation for groundnut  in India and Myanmar</t>
  </si>
  <si>
    <t>Ashok Kumar A</t>
  </si>
  <si>
    <t>Recent value chain study suggested need of new varieties, red seeded, high oil and high oleic for 3 market segments in Myanmar and for two market segemnts of India</t>
  </si>
  <si>
    <t>Same funding</t>
  </si>
  <si>
    <t>2-3 varieties identified for pre-release in Myanmar and India.</t>
  </si>
  <si>
    <t>To conduct early generation testing trials at target sites to identify good  combiners in hybrid parental lines of pearl millet to move ahead promising breeding materials</t>
  </si>
  <si>
    <t xml:space="preserve">Gupta SK
 </t>
  </si>
  <si>
    <t xml:space="preserve">A Ashok Kumar
PC Gupta
Virender Singh Deora
Bhupesh Vaid
Bramareswara Rao
LD Sharma
DV Yadav
</t>
  </si>
  <si>
    <t>As suggested by BPAT review, this approach will lead to strengthening of breeding pipe-line.</t>
  </si>
  <si>
    <t>-</t>
  </si>
  <si>
    <t>Good combiners  identified through EGT in pearl millet hybrid breeding program</t>
  </si>
  <si>
    <t>Good general combiners identified</t>
  </si>
  <si>
    <t xml:space="preserve">Implementation of Forward breeding for drought tolerance in selection process in hybrid parent breeding program in pearl millet; and selection following shuttle breeding approach for drought tolerance at target sites (western Rajasthan); and deploying QC in breeding pipeline </t>
  </si>
  <si>
    <t>PC Gupta (RAU)
R.K. Solanki (CAZRI)</t>
  </si>
  <si>
    <t>Its not possible to select for drought tolerance at Patancheru, hence selections should be done in target drought prone envirornment; once drought tolerant materials are identified then seed and restorer parent breeding will be strengthened for drought tolerance and linked traits.</t>
  </si>
  <si>
    <t xml:space="preserve">(a) Shuttle breeding approach followed to enhance drought tolerance in hybrid parents of pearl millet (b) validated QC in pearl milet breding pipeline and its regular application in breeding program </t>
  </si>
  <si>
    <t>Drought tolerant materials identified</t>
  </si>
  <si>
    <t xml:space="preserve">Development of high biomass breeding materials/cultivars of pearl millet along with better forage quality traits and their evaluation under target ecologies with partners </t>
  </si>
  <si>
    <t>Vijay Yadav (IGFRI) 
P.Govintharaj
A Ashok Kumar</t>
  </si>
  <si>
    <t xml:space="preserve">Recently, summer grown multicut pearl millet has expanded in north western India and many other central Asian countries, so many partners are now contacting ICRISAT for new breeding materials for enhancing genetic diversity in this segment. We have identified new promising germplasm from Genebank and start utilizing them to generate new series of forage type cultivars/breeding lines  </t>
  </si>
  <si>
    <t>Genetic diversity enhanced for multi-cut forage pearl millet cultivars/breeding lines</t>
  </si>
  <si>
    <t>Forage type multi-cut cultivars released</t>
  </si>
  <si>
    <t xml:space="preserve">Development of disease resistant (DM and Blast) parental lines (seed and restorer parents) in agronomically superior backgrounds </t>
  </si>
  <si>
    <t>Rajan Sharma</t>
  </si>
  <si>
    <t>Disease (DM and Blast) resistance has been identified as top most priority trait in pearl millet hybrid breeding programs. 2019 was epidemic year for blast disease across pearl millet growing ecologies in India and there is immediate need to breed  materials with high resistance/tolerance to DM and Blast diseases.</t>
  </si>
  <si>
    <t>Disease resistance (DM and Blast) enhanced in pearl millet hybrid parents (both seed and restorer parents)</t>
  </si>
  <si>
    <t xml:space="preserve">DM and Blast resistant available in genetic backgrounds with high Fe and Zn </t>
  </si>
  <si>
    <t>Development of biofortified disease resistance seed parents and restorers of Pearl millet; Screening of advanced breeding lines for DM and blast resistance and identify resistant line (sources)</t>
  </si>
  <si>
    <t xml:space="preserve"> R Sharma </t>
  </si>
  <si>
    <t>BPAT suggested to mainstream the breeding pipeline involving micro-nutrient traits, specially grain Fe and Zn</t>
  </si>
  <si>
    <t>same funding</t>
  </si>
  <si>
    <t>NARS and private sector have improved access to disease resistant biofortified breeding materials</t>
  </si>
  <si>
    <t>Biofortified breedin glines available with  disease resistance</t>
  </si>
  <si>
    <t xml:space="preserve">Mainstreaming high-Fe/Zn traits in pearl millet: development and advancement of  progenies  with source and elite backgrounds </t>
  </si>
  <si>
    <t>A Kanatti, H Shivade</t>
  </si>
  <si>
    <t>BPAT suggested to mainstream the breeding pipeline involving micro-nutrient triats, specially grain Fe and Zn</t>
  </si>
  <si>
    <t>&gt; 50   micronutrient -dense elite pearl millet progenies identified for seed and restorer pool</t>
  </si>
  <si>
    <t>NARS (both public and private sectors) breeding programs mainstreamed for mocronuterient traits</t>
  </si>
  <si>
    <t>Development of biofortified  early-hybrid-pearl millet parents and hybrids for arid zone in India</t>
  </si>
  <si>
    <t>BPAT suggested to mainstream the breeding pipeline involving micro-nutrient triats, specially grain Fe and Zn. There is very less diversity in arid ecology for micronutrient traits</t>
  </si>
  <si>
    <t>Early hybrid-parentsof pearl millet and hybrid with higher Fe/Zn identified for national testing</t>
  </si>
  <si>
    <t>Early breeding lines available with high grain Fe</t>
  </si>
  <si>
    <t xml:space="preserve">Strengthen genomic selection (GS) model for use in hybrid breeding in pearl millet, and to introgress new germplasm into existing heterotic pools </t>
  </si>
  <si>
    <t xml:space="preserve">Gupta SK 
 </t>
  </si>
  <si>
    <t xml:space="preserve">Abhishek Rathore 
</t>
  </si>
  <si>
    <t>GS model will be used to enhance selection efficiency in breeding pipeline, and for introgression of new germplasm into existing pearl millet heterotic pools</t>
  </si>
  <si>
    <t xml:space="preserve">1.       GS model strengthened  2. GS analysis and trial desinging   3. Methodology standardized to introgress new germplasm into existing heterotic pools </t>
  </si>
  <si>
    <t>GS model strengthened; appled in breeding program with more precision</t>
  </si>
  <si>
    <t xml:space="preserve">Breeding modernisation implementation and engagement with CGIAR platforms </t>
  </si>
  <si>
    <t>Vincent Vadez (the budget to be transferred to Jana at ICRISAT, although the activity is proposed by Vincent as the work will be done at ICRISAT)</t>
  </si>
  <si>
    <t>Jana Kholova, Sunita Choudhary, Crop Breeders</t>
  </si>
  <si>
    <t>2020</t>
  </si>
  <si>
    <t xml:space="preserve">The UAV based phenotyping is important initiative of EiB towards mordenization of breeding programs across CG centers. It has been started in 2020 and drone flight arrangement for prioritise trait in consent with crop breeder across CG has been established and agreement has been contracted with Hi-Phen and Marut drones. It is under great progress even under lockdown situation and it can accomplish sucess in advancing  digital phenotyping </t>
  </si>
  <si>
    <t xml:space="preserve">(a) Using drone-generated images to assist selection decisions in crop Breeding for Pearlmillet, Chickpea and Pigeon pea (b) Processing pipeline with  assessment of quality traits in the field in breeding pipeline of two GLDC crops. </t>
  </si>
  <si>
    <t>Quantitiative definition of TPE, yield gap analysis, characterization of main abiotic constraints and its effect on yield in one crop-by-region combination (choice depending on breeding team necessity/priority)</t>
  </si>
  <si>
    <t>Jana Kholova</t>
  </si>
  <si>
    <t>Murali Krishna Gumma, A. Hajjarpoor, Subhash Degala</t>
  </si>
  <si>
    <t>This activity has been in accordance with BPAT strong recommendations to define TPE for manadate crop in 2016 and 2020. Demand defined based on the collaboration with the crop improvement teams (NARES and ICRISAT). TPE has been well developed for sorghum and chickpea and working is going on groundnut and pearl millet. pigeopea and finger millet has been scheduled for 2021</t>
  </si>
  <si>
    <t>Software development for breeders to optimize GxM for E in post-rainy sorghum in India, TPE for GN and PM for India.</t>
  </si>
  <si>
    <t>(1) Software development for breeders to optimize GxM for E in post-rainy sorghum in India, (2)TPE for GN and PM for India.</t>
  </si>
  <si>
    <t>Training on modelling (by Greg McLean from APSIM core group) to get breeding teams familiar with the exercise of using a crop model.</t>
  </si>
  <si>
    <t>Vincent Garin; Subhash Degala; Amir Hajjarpoor; Jan Masner</t>
  </si>
  <si>
    <t>The model has been well set for the sorghum as well new parameters like tiller co-efficient has been set for pearl millet as well during Greg Mclean training in 2019. Due to lockdown situation in year 2020 training cannot be taken therefore it is important to continue this traiing in year 2021 for optimizing the APSIM model for pearl millet and other legumes</t>
  </si>
  <si>
    <t>No change, it is eqvivalent to 2020</t>
  </si>
  <si>
    <t>Breeding teams to use the crop model.</t>
  </si>
  <si>
    <t>Model developed</t>
  </si>
  <si>
    <t>Development of mobile sensors for estimation of stover and grain compositions</t>
  </si>
  <si>
    <t>Sunita Choudhary</t>
  </si>
  <si>
    <t>This is new initiative started in 2020 for mobile tools for rapid screening for crop grain composition to integrate in breeding pipeline for selection and maintaining the nutritional value along with other desired traits to meet the breeding target based on propduct profile. NIRS based mobile tool (EV8) has been developed for rapid estimation of organic component. We are focusing on XRF and Raman based mobile sensors for estimation of Fe and Zn and aflatoxin</t>
  </si>
  <si>
    <t>A report on available and suitable mobile techniques for quality trait analysis; at minimum one prototype tested</t>
  </si>
  <si>
    <t>Mobile tools developed</t>
  </si>
  <si>
    <t>To parameterize the main sorghum and pearl millet genotypes (current checks from the product profiles) in order to progress TPE characterization in WCA</t>
  </si>
  <si>
    <t>Vincent Garin; Srikanth Mallayee</t>
  </si>
  <si>
    <t>Crop&amp;system modelling; Foresight strategy for crop production improvement within the environmental constraints of target agricultural systems now been started for WCA for pearl millet; These activities will encompass linkage to socio-economic modelling, system model improvement which is important to continue for WCA as per BPAT recommendation</t>
  </si>
  <si>
    <t xml:space="preserve">TPEs characterized in WCA for Sorghum and Pearl millet </t>
  </si>
  <si>
    <t>Integration of existing phenotyping systems into crop improvement programs of pearl millet, finger millet, sorghum, groundnut, chickpea and pigeonpea  (CGIAR and NARS)</t>
  </si>
  <si>
    <t xml:space="preserve">Sunita Choudhary </t>
  </si>
  <si>
    <t>Janila P, Anupama Hingane, Srinivasan Samineni, Sobhan Sajja, Govindaraj, SK Gupta</t>
  </si>
  <si>
    <t>Integration of existing phenotyping systems LeasyScan and Lysimeter for advance and rapid phenotyping of component of adaptation into crop improvement programs (CGIAR and NARS) and advance the relevant phenotyping techniques with requiremennts of product profile to support breeding programs has been initiated in 2020. We have started screening the early breeding material of pearl millet and chickpea and important to continue for another year to achieve the baseline integration of all crops</t>
  </si>
  <si>
    <t>Selection criteria based on the information from HTP-platform drafted in pearl millet and finger milelt breeding pipeline</t>
  </si>
  <si>
    <t>Ascochyta blight resistant chickpea breeding lines with medium- to long-duration, high grain yield and desired agronomic and seed traits.</t>
  </si>
  <si>
    <t>Srinivasan Samineni</t>
  </si>
  <si>
    <t>PAU- Ludhiana, India</t>
  </si>
  <si>
    <t>no change</t>
  </si>
  <si>
    <t>Candiadate chickpea varieties resistant to ascochyta blight disease for release in different agro-ecologies</t>
  </si>
  <si>
    <t>1) Atleast 10 new crosses made, 10 F1s and 25 segregating populations advanced to next generation; 2) Atleast 100 single plant selections made from segregating populations for AB resistance at PAU, Ludhiana, India</t>
  </si>
  <si>
    <t>Chickpea breeding lines with short- to medium-duration, resistance to fusarium wilt, tolerance to drought and heat stresses, high grain yield and desired agronomic and seed traits</t>
  </si>
  <si>
    <t>Raju Ghosh, Abhishek Rathore, Uttam Chand</t>
  </si>
  <si>
    <t xml:space="preserve">Drought and heat tolerant chickpea breeding lines with high resistance to fusarium wilt </t>
  </si>
  <si>
    <t>1) Atleast 200 promising progeniesidentified under rainfed conditions for product concept 1 traits from a replicated yield trials conducted at 4 locations (ICRISAT, Sehore, Rahuri and Kalaburagi); 2) HIghly wilt resistant progenies/breeding lines identified under wilt sick plots. 3) About 4000 single plant progenies made from the F4/5 segregating populations evaluated at ICRISAT, Sehore and Rahuri locations.</t>
  </si>
  <si>
    <t>Develop chickpea breeding lines with enhanced tolerance to post-emegence herbicides</t>
  </si>
  <si>
    <t xml:space="preserve"> B Veeresham, B Vikas</t>
  </si>
  <si>
    <t>Chickpea breeding lines tolerant to herbicides</t>
  </si>
  <si>
    <t>1. Segregating populations generated from the herbicide tolerant canadian chickpea variety; 2) At least 10 sources of herbicide tolerance shared with national and international partners.</t>
  </si>
  <si>
    <t xml:space="preserve">Evaluation of desi and kabuli elite chickpea breeding lines at &gt;20 locations in South Asia and  validation of QC in  breeding pipeline </t>
  </si>
  <si>
    <t>Ashok Kumar A, Manish Roorkiwal, Abhishek Rathore</t>
  </si>
  <si>
    <t xml:space="preserve">Increase in budget as validation of QC is added in the breeding pipeline </t>
  </si>
  <si>
    <t>QC is added to outputs</t>
  </si>
  <si>
    <t xml:space="preserve">(a) High yielding chickpea elite lines well adapted to diiferent agro-ecologies; (b) QC validated in chickpea breeding pipeline </t>
  </si>
  <si>
    <t>1) Three sets of advanced breeding lines (ICVT-des-, kabuli and extra early) tested at more than 20 locations and identified location specific promising lines for nomination to national level testing in India. 2) &gt;500 trait specific breeding lines shared with Myanmar, Kenya and Thiopia; 3) About 1500 F1 plants screened for identifying true hybrids using he QC panel.</t>
  </si>
  <si>
    <t xml:space="preserve">Evaluation of desi and kabuli elite breeding chickpea lines in All India Coordinated Research Project (AICRP) trials in India and in national trials in Myanmar </t>
  </si>
  <si>
    <t>same</t>
  </si>
  <si>
    <t>Candiadate chickpea varieties for release in different agro-ecologies</t>
  </si>
  <si>
    <t>1) &gt; 50 ICRISAT bred breeding lines entered into preliminary yield testing at national level in India; 2) &gt; 5 ICRISAT bred breeding lines entered into advanced yield testing at national level in India and Myanmar</t>
  </si>
  <si>
    <t>Produce nucleus/breeder seed of new chickpea varieties and facilitate NARS partners in production of different classes of seed</t>
  </si>
  <si>
    <t>NARS-India</t>
  </si>
  <si>
    <t>Diiferent classes of chickpea seed produced for new varieties</t>
  </si>
  <si>
    <t>Atleast 2.5 ton quality seed of newly released varieties (NBeG 47, RVG 204, NBeG 3 abd Phule Vikram) produced in collaboration with NARS in India</t>
  </si>
  <si>
    <t xml:space="preserve">Development of blast resistant finger millet genotypes </t>
  </si>
  <si>
    <t>Sobhan Sajja</t>
  </si>
  <si>
    <t xml:space="preserve">less than 2020 </t>
  </si>
  <si>
    <t>After two seasons of multi-location screening, sources of resistance were identified which will be used in breeding programs to develop blast resistant lines.</t>
  </si>
  <si>
    <t>Finger millet breeding lines with blast resistance developed and shared with NARS in India</t>
  </si>
  <si>
    <t>The identified genotypes will be used in crossing programs to develop breeding lines.</t>
  </si>
  <si>
    <t>Screening of finger millet germplasm accessions and advanced breeding lines for drought and heat tolerance</t>
  </si>
  <si>
    <t>After two seasons of screening, sources of heat tolerance were identified which will be used in breeding programs to develop heat tolerant lines.</t>
  </si>
  <si>
    <t>Finger millet breeding lines with heat tolerance identified and at least 20 lines shared with NARS in India</t>
  </si>
  <si>
    <t>Confirmation of results obtained through field screening for heat tolerance by subjecting the genotypes to lysimeter screening.</t>
  </si>
  <si>
    <t xml:space="preserve">Nutrient profiling of released and popular varieties of pearl millet in WCA </t>
  </si>
  <si>
    <t>Gangashetty, Prakash Irappa</t>
  </si>
  <si>
    <t>Gupta SK</t>
  </si>
  <si>
    <t>Similar to 2020</t>
  </si>
  <si>
    <t>Nutrient dense pearl millet varieties and hyrbids for Sub saharan Africa</t>
  </si>
  <si>
    <t xml:space="preserve">Nutreint dense PM varieties and Hybrids </t>
  </si>
  <si>
    <t xml:space="preserve">Developing new seed parents and restorers of pearl millet for hybrid breeding in West africa </t>
  </si>
  <si>
    <t>S K Gupta</t>
  </si>
  <si>
    <t>Promising pearl millet hyrbids for West Africa</t>
  </si>
  <si>
    <t xml:space="preserve">Hybrid parents and hybrids for NARs in West Africa </t>
  </si>
  <si>
    <t>Accelerated development and testing of Pearl millet lines for striga, downy mildew resistance and Micronutrient quality in NARS breeding programs</t>
  </si>
  <si>
    <t>Rakesh Srivatsav</t>
  </si>
  <si>
    <t xml:space="preserve">MAS for drought tolerence in Pearl millet </t>
  </si>
  <si>
    <t>Improved PM lines for drough tolerence in West Africa</t>
  </si>
  <si>
    <t>Breeding and development of medium, mid-early and early duration pigeonpea varieties/hybrids with resistance to FW and SMD for target agro-ecologies</t>
  </si>
  <si>
    <t>Anupama J Hingane</t>
  </si>
  <si>
    <t>Mamta Sharma</t>
  </si>
  <si>
    <t>2019</t>
  </si>
  <si>
    <t xml:space="preserve">FW and SMD are major production constraints in pigeonpea.  Hence, to enhance its productivity, efforts are required to develop medium,early and mid-early maturing varieties, parental lines and hybrids with resistance to FW and SMD and suitable for different agro-ecological regions. </t>
  </si>
  <si>
    <t>High yielding pigeonpea lines with resistance to FW and SMD</t>
  </si>
  <si>
    <t>At least two high yielding pigeonpea lines with resistance to FW and SMD identifed by NARS partners for AICRP testing</t>
  </si>
  <si>
    <t>Improving elite pigeonpea varieties for enhanced FW and SMD resistance through MABC</t>
  </si>
  <si>
    <t>Mamta Sharma, Raju Ghosh, Rachit Saxena Abhishek Rathore and Harish Gandhi</t>
  </si>
  <si>
    <t xml:space="preserve">Short duration pigeonpea does not have genetic resistance to both diseases. Therefore it is essential to transfer the combined resistance in short duration varieties through MABC. </t>
  </si>
  <si>
    <t>To cover cost of genotyping of BC2F1 population (foreground and background selection)</t>
  </si>
  <si>
    <t>High yielding pigeonpea  lines with enhanced resistance to FW and SMD developed</t>
  </si>
  <si>
    <t>Selfed BC2F3 progenies generated will be evaluated for FW and SMD resistance and progeny lines showing good performance for FW and SMD will be  shared with NARS partners  for further evaluation.</t>
  </si>
  <si>
    <t>Breeding and development of photoperiod and temperature insensitive super-early pigeonpea varieties with market preferred traits</t>
  </si>
  <si>
    <t xml:space="preserve"> NARS and Harish Gandhi</t>
  </si>
  <si>
    <t>Photoperiod sensiivity of pigeonpea has restricted its expansion to non-traditional areas, developing photoperiod insensitive varieties and hybrids will help in horizontal expansion of pigeonpea to wider latitudes and altitudes</t>
  </si>
  <si>
    <t xml:space="preserve">Super-early pigeonpea with market preferred traits developed </t>
  </si>
  <si>
    <t>Atleast 2 super-early photoperiod insensitive high yielding lines identified by NARS partners for AICRP testing</t>
  </si>
  <si>
    <t>Developing water-logging tolerant varieties and hybrids of pigeonpea</t>
  </si>
  <si>
    <t>Jana Kholova, Abhishek Rathore and Harish Gandhi</t>
  </si>
  <si>
    <t>Water-logging has emerged as a major constraint in recent past causing annual losses of 25-30%.This situation is likely to be aggravated further with climate change. Efforts are needed to increase the production through higher yielding varieties and hybrids with increased resilience to stresses such as water-logging.</t>
  </si>
  <si>
    <t xml:space="preserve">Phenotyping of segregrating generations will need more resources (field area, insect proof net etc) </t>
  </si>
  <si>
    <t>Water-logging tolerant pigeonpea lines developed.</t>
  </si>
  <si>
    <t>At least two mapping popultions for water-logging tolerance advanced to F2 generation.</t>
  </si>
  <si>
    <t>Diversification of pigeonpea CMS system</t>
  </si>
  <si>
    <t xml:space="preserve"> Harish Gandhi</t>
  </si>
  <si>
    <t>Anupama J Hingane and Abhishek Rathore</t>
  </si>
  <si>
    <t xml:space="preserve">To combat risk of homogeneity in hybrid breeding programme different wild relatives are under exploration to find out diverse sources for male sterility in pigeonpea. </t>
  </si>
  <si>
    <t xml:space="preserve">(1) Diverse CMS source for pigeonpea identified. (2) Identfy stable CMS sources in pigeonpea </t>
  </si>
  <si>
    <t>Stable source of CMS line identified</t>
  </si>
  <si>
    <t>Biofortification of pigeonpea varieties and hybrids with high Fe, Zn and Protein content</t>
  </si>
  <si>
    <t>Vania Azevedo, Abhishek Rathore, Govindraj M and Harish Gandhi</t>
  </si>
  <si>
    <t xml:space="preserve">Considering the role of pigeonpea in daily diet of people in India, increasing iron zinc and protein content can help reduce malnutrition, especially among women and children. </t>
  </si>
  <si>
    <t>Pigeonpea lines with high Fe and Zn content identified</t>
  </si>
  <si>
    <t>Calibration curve for Zn and Fe content in pigeonpea lines defined and applied for high througput screening of breeding lines.</t>
  </si>
  <si>
    <t>FPVS and MLT evaluation of  advance generations and hybrids in target agro-ecologies and production of NS and BS of varieties and parental lines of pigeonpea</t>
  </si>
  <si>
    <t>To make NS and BS available to NARS partners</t>
  </si>
  <si>
    <t>Seed  production of  advance lines and hybrid parents in AICRP testing</t>
  </si>
  <si>
    <t>Seed of promising lines and hybrid parents  produced</t>
  </si>
  <si>
    <t>Nucleus/breeder seed of promising lines and hybrid parents  produced and provided to NARS partners.</t>
  </si>
  <si>
    <t>To develop and execute multilocation testing strategy at target product environment for all ICRISAT mandate crops in collaboration with Asian NARS</t>
  </si>
  <si>
    <t>SK Gupta, Govindaraj, Sobhan Sajja, Janila P, Srinivasan Samineni, Anupama Hingane, Harish Gandhi and NARS partners in TPEs</t>
  </si>
  <si>
    <t>Modernization of crop breeding is high on the agenda of OneCGIAR and MLTs are critical in this process. Almost all crops breeding activities have MLTs supported by CRP or bilaterals. They all will be linked to this propopsed new activity</t>
  </si>
  <si>
    <t>To implement the MET plans in Asia</t>
  </si>
  <si>
    <t>(1) Refinement of MLT strategy and matrix of test sites in TPEs for all ICRISAT crops; (2) taking them on board through formal agreements; (3) capacity building and infrastructure of staff in test sites; (4) Furthering of trials</t>
  </si>
  <si>
    <t>1. Refined MLT strategy; 2. Matrix of test sites; 3. knowledge sharing with partners on quality data collection in MLTs</t>
  </si>
  <si>
    <t xml:space="preserve">Gender analysis of groundnut traits and preferences by smallholder farmers. </t>
  </si>
  <si>
    <t>Jummai Yila</t>
  </si>
  <si>
    <t xml:space="preserve">Frameworks for gender responsive variety development </t>
  </si>
  <si>
    <t xml:space="preserve">A well  segmented market information and value chain trait choice and preferences of each crop. This is will support the development of gender responsive product profile </t>
  </si>
  <si>
    <t xml:space="preserve">Development, advancement of segregating populations (F2-F5), and performance evaluation of advanced breeding lines  of groundnut with short to medium duration range and moderate to high resitance to ELS. (Pipeline in place and new populations will also be developed) </t>
  </si>
  <si>
    <t xml:space="preserve">Haile Desmae </t>
  </si>
  <si>
    <t>James M, Patrick Okori, P Janila, NARS in WCA, Scientific officer (Nigeria), Djeneba Konate</t>
  </si>
  <si>
    <t>Short to medium duration range and moderate to high resitance to ELS meet farmer and market preferences</t>
  </si>
  <si>
    <t>To enable increase number of population as well as yield testing and to cover staff cost. The 2020 budget was small</t>
  </si>
  <si>
    <t>High yielding groundnut varieties with moderate to high level of resistance to endemic leaf spots  for release</t>
  </si>
  <si>
    <t>Best bet varieties for release</t>
  </si>
  <si>
    <t xml:space="preserve">Development, advancement of segregating populations (F2-F5), and performance evaluation of advanced breeding lines of groundnut for drought tolerance. (Pipeline in place and new populations will also be developed)  </t>
  </si>
  <si>
    <t>James M, Patrick Okori, P Janila, NARS in WCA, Scientific officer (Nigeria), Amadou Traore</t>
  </si>
  <si>
    <t>Drought tolernat varieties are required for sahel zone. Improved varieties with drought tolerance will have high impact</t>
  </si>
  <si>
    <t>High yielding drought tolerant groundnut varieties with moderate to high level of resistance to endemic leaf spots  for release</t>
  </si>
  <si>
    <t>New population of groundnut development using validated parents obtained from India to select for high oil and oleate</t>
  </si>
  <si>
    <t>P Janila, NARS in WCA, Djeneba Konate, Amadou Traore</t>
  </si>
  <si>
    <t>High oil and oleate lines will have high impact in improving income and quality</t>
  </si>
  <si>
    <t>High yielding and high oleic groundnut varieties with moderate to high level of resistance to leaf spots  for release</t>
  </si>
  <si>
    <t>Integration of validated molecular markers (SNPs) for oil quality selection  of groundnut to enance efficiency and accuracy</t>
  </si>
  <si>
    <t xml:space="preserve">Manish Pandey, Rajeev Varshney, Amadou Traore   </t>
  </si>
  <si>
    <t xml:space="preserve">Deploy SNPS in  breeding will enhance accuracy and breeding efficiency </t>
  </si>
  <si>
    <t xml:space="preserve">On-farm and market evaluation of advanced productive groundnut varieties in Nigeria and Mali </t>
  </si>
  <si>
    <t>Amadou Traore</t>
  </si>
  <si>
    <t>To enable more trials for improved selection decision and facilitate monitoring and evaluation visits to target sites</t>
  </si>
  <si>
    <t xml:space="preserve">Annually, new adapted and high yielding groundnut varieties identified and pipelined for release. </t>
  </si>
  <si>
    <t>Develop new drought/early populations of Sorghum using existing and new parental sources and advance existing early generations (F1-F4)  and advanced lines into multilocation testing</t>
  </si>
  <si>
    <t>Baloua NEBIE</t>
  </si>
  <si>
    <t>Damaris Odeny, Angarawai I., Abdoulaye Diallo (Ier) and Aly Toure (IER)</t>
  </si>
  <si>
    <t>Drought is one of major constraint in WCA in the context of climate variability and change. Drought tolerant lines identified will contribute to enhance farmers resilience and then reduce the risks of production</t>
  </si>
  <si>
    <t>The progenies selected from on-farm need to be evaluated in multilocation trials in 2020 involving farmers and this require more resources for the NRAS partner (IER) and for trips of ICRISAt staff. Participatory evaluation will be also conducted. In addition, new F3 material will be advanced for  following generations and the F5 lines will be evaluated in preliminary yield trial.</t>
  </si>
  <si>
    <t>Drought tolerant sorghum varieties with farmer and market preferred traits identifed and variety release process initiated</t>
  </si>
  <si>
    <t>Drought tolerant sorghum varieties dentifed and variety release process initiated</t>
  </si>
  <si>
    <t>Advancing and identification of Sorghum varieties from BC1F4 populations with drought tolerant traits including stay green, chlorophyll contain and transpiration efficiency</t>
  </si>
  <si>
    <t>Aboubacar Toure</t>
  </si>
  <si>
    <t>Drought tolerant lines identified will contribute to enhance farmers resilience and then reduce the risks of production</t>
  </si>
  <si>
    <t>Advanced sorghum breeding lines tolerant to drought generated for further evaluation and capacity of MSC student reinforced</t>
  </si>
  <si>
    <t>Accelerated development and testing of sorghum lines for striga, anthracnose resistance and Micronutrient quality in NARS breeding programs</t>
  </si>
  <si>
    <t>Damaris Odeny, Angarawai I., Aboubacar Toure, Abdoulaye Diallo, Nofou Ouedraogo, Clarisse Barro, Kenneth, Cyril Diata and Akata Ayawana</t>
  </si>
  <si>
    <t>The baseline of sorghum in Fe and Zn will be established for the first time in West Africa and from there the target in terms of Fe and Zn can be set up for breeding programs in the region.</t>
  </si>
  <si>
    <t>Waite lab analyses will be performed to confirm the data obtained in the Preliminary trials in 2020 using XRF machin. Also all the parental lines will be analysed to assess the content of Fe and Zn for their proper used in the breeding program</t>
  </si>
  <si>
    <t xml:space="preserve">(i) Sorghum material with  improved striga resistance and Fe and Zn quality identified for on-farm trials (ii) The Fe and Zn contents of sorghum lines confirmed for their use in the WCA sorghumimprovement programs. </t>
  </si>
  <si>
    <t xml:space="preserve">Screening and evaluation of red podded and cream seeded pigeonpea genotypes for Pod borer and pod fly tolerance </t>
  </si>
  <si>
    <t>Hapson M</t>
  </si>
  <si>
    <t xml:space="preserve">GangaRao NVPR
</t>
  </si>
  <si>
    <t>Most important trait for farmers adoption</t>
  </si>
  <si>
    <t>Elite pegionpea lines with medium and short duration and pest tolerance identified</t>
  </si>
  <si>
    <t>Evaluation of drought tolerant pigeonpea lines derived Mozambiquan germplasm</t>
  </si>
  <si>
    <t>Improves the resilience and stabilized production</t>
  </si>
  <si>
    <t>Elitne pigeonpea lines for use in breeding program and release identified</t>
  </si>
  <si>
    <t>Developing nutrient dense chickpea lines and promote quality breeding</t>
  </si>
  <si>
    <t>GangaRao NVPR</t>
  </si>
  <si>
    <t>To improve nutritional quality of varieties</t>
  </si>
  <si>
    <t>(1) Nutrient dense chickpea lines identified (2) Chickpea breeding strengthned for quality traits</t>
  </si>
  <si>
    <t>Fixed Lines/Dataset/Report</t>
  </si>
  <si>
    <t>Develop and evaluate early maturing chickpea lines tolerant to drought and partial tolerance to heat</t>
  </si>
  <si>
    <t>GangaRao NVPR/Abhishek</t>
  </si>
  <si>
    <t>Better yielding, 10-15% early chickpea lines developed for further release and commercialization.</t>
  </si>
  <si>
    <t>Improved lines carrying tolerance to heat &amp; drought/Dataset/Report</t>
  </si>
  <si>
    <t>Develop bold seeded chickpea lines adapted for production in Ethiopia/ESA</t>
  </si>
  <si>
    <t>Improved lines with high grain yielding ability</t>
  </si>
  <si>
    <t xml:space="preserve">Market premium  chick pea varieties developed </t>
  </si>
  <si>
    <t>List of Improved lines/Dataset/Report</t>
  </si>
  <si>
    <t xml:space="preserve">Screening of about 100 diverse and potential pigeonpea lines having consumer prefered traits for high protein, Zn and Fe </t>
  </si>
  <si>
    <t xml:space="preserve">Ganga Rao NVPR, </t>
  </si>
  <si>
    <t>Donors for use in pigeonpea breeding program  identified</t>
  </si>
  <si>
    <t>Crossing released pigeonpea varieties with cleto-germplasm</t>
  </si>
  <si>
    <t xml:space="preserve">Hapson M </t>
  </si>
  <si>
    <t>Anupama J Hingane,
GangaRao NVPR</t>
  </si>
  <si>
    <t>To maintain the seed purity of released varieties</t>
  </si>
  <si>
    <t>Elite pigeonpea lines for enter into MET, on-farm, NPT and release process identified</t>
  </si>
  <si>
    <t>Multi-locational evaluation of high biomas medium duration pigeonpea lines for animal feed</t>
  </si>
  <si>
    <t xml:space="preserve">Hapson M
</t>
  </si>
  <si>
    <t>To improve the feed to livestock in dry areas</t>
  </si>
  <si>
    <t>Development and evaluation(on-station, on-farm and NPT) of medium and Long duration pigeonpea varieties with intercropping compatibility that are suited to cropping systems in Malawi and Tanzania</t>
  </si>
  <si>
    <t>Patrick Okori,  Makenge Meschack,
Hapson M</t>
  </si>
  <si>
    <t xml:space="preserve">To make it available new breeding lines to NARES for on-farm testing and release.  </t>
  </si>
  <si>
    <t>Evaluation of desi and kabuli chickpea elite breeding lines for high yield, drought, tolerance to Fusaium and Aschochyta with agro-ecological suitability in Tanzania, Malawi, Kenya, Mozambique and some selected WCA countries</t>
  </si>
  <si>
    <t>Ganga Rao NVPR</t>
  </si>
  <si>
    <t>No change</t>
  </si>
  <si>
    <t>Elite chickpea lines for enter into MET, on-farm, NPT and release process identified</t>
  </si>
  <si>
    <t>Evaluation of Large seeded Kabuli chickpea lines for high yield, disesae resistance and drought tolerance</t>
  </si>
  <si>
    <t>To make elite chickpea lines enter in NPT and release</t>
  </si>
  <si>
    <t>To develop and execute multilocation testing strategy for sorghum, pearl millet and groundnut in collaboration with NARS in ESA</t>
  </si>
  <si>
    <t>Eric Manyasa, Patrick Okori, Hapson M, Henry Ojulong and NARS partners</t>
  </si>
  <si>
    <t xml:space="preserve">Development of MLT strategy for ICRISAT in ESA, establishment of test sites  and signing formal agreements with them; capacity building of staff at test sites and actual implementation of products testing in test sites </t>
  </si>
  <si>
    <t>This activity linked to crop breeding modernization &amp; Part of Money carry forward from last year</t>
  </si>
  <si>
    <t>Developing of MLT strategy and matrix of test sites IC crops in target countires; conducting trials</t>
  </si>
  <si>
    <t>MLT sites extablished</t>
  </si>
  <si>
    <t>Implementation of Rapid Generation Advancement (RGA) in sorghum for increasing genetic gain</t>
  </si>
  <si>
    <t>Govindraj M</t>
  </si>
  <si>
    <t>Sunita, Anil G and Pooja Bhatnagar</t>
  </si>
  <si>
    <t xml:space="preserve">We diploying the RGA with pipelines. Reducing cycle time is critical for increasing the rate of genetic gain and by linking with activity led by Pooja Bhatnagar with support from ICAR-ICRISAT project and AVISA project, we are progressing </t>
  </si>
  <si>
    <t>program including more materials to to finalise the platforms with diverse maturity and PCNs.</t>
  </si>
  <si>
    <t xml:space="preserve">RGA method standardized for Sorghum.                                       RGA enabling protocols produced </t>
  </si>
  <si>
    <t>Sorghum RGA optimization is initiated in 2020 with different maturity groups.  In 2021, This RGA will be validated with ~100 entries/pipelines (F1-F3) . A staff trained on this capcity</t>
  </si>
  <si>
    <t>Early generation testing in India and assessing the combining ability of new paretns developed</t>
  </si>
  <si>
    <t xml:space="preserve">Early generation testing gives power to selection and enables quick identification of best lines for further advancement </t>
  </si>
  <si>
    <t xml:space="preserve">Four validated early generation testing sites for sorghum established in India </t>
  </si>
  <si>
    <t>Both B &amp; R pipelines @ F4 stage crossed to testers for GCA testing; hence, MLT will be continued to select best GCA lines for designations as hybrid parents. Breeding team trained.</t>
  </si>
  <si>
    <t>MAGIC popuation developed using improved postrainy sorghum cultivars with drought tolerance</t>
  </si>
  <si>
    <t xml:space="preserve">Sunitha Gorthy, Jayakumar, </t>
  </si>
  <si>
    <t xml:space="preserve">MAGIC populations give the power to conduct genetic analysis for traits of interest and combines most elite parents to develop proming segregants </t>
  </si>
  <si>
    <t>Populations generated for  for post rainy season sorghum; biofortified sorghum</t>
  </si>
  <si>
    <t>Populations consisted of 8 diverse parents and produced final crossed seeds and will be evaluated for field performance. Advanced furthertill it reaches adeqaute homozygosity.</t>
  </si>
  <si>
    <t xml:space="preserve">Development and testing of improved Sorghum parents with white bold lustrous grains and testing their combining ability; Multilocation tesing of improved varieties/lines </t>
  </si>
  <si>
    <t>Ashok Kumar A, Jagdesh Jaba, Jana Kholova, Abhishek Rathore, KumaraCharyulu, , Nedumaran</t>
  </si>
  <si>
    <t>As per PCN and ICAR request, needs additional post-rainy traits screening. A impact study of a innovation fund project will be done. Genetic diversity is too low in postriany sorghum and farmer use most obsolete landrace cultivars. We are developing elite postrainy lines, parents and hybrids and sharing with partenrs; also developed strong postriany sorghum seed chain with help of Mahabeej</t>
  </si>
  <si>
    <t xml:space="preserve">As per PCN and ICAR request, needs additional post-rainy traits screening. A impact study of a innovation fund project will be done. Hence, required additional partners and resources </t>
  </si>
  <si>
    <t>NARS and Private sector access improved sorghum materials with white bold lustrous grains for developing high yielding postrainy adapted cultivars with farmer preferred traits. A impact survey available.</t>
  </si>
  <si>
    <t>2020 planned activities will be done in 2021                Cultivars (selected 25) testing in multi-location in 2021  post rainy season. Indentified a post-rainy variety/hybrid. A seed consortium Imapct study completed</t>
  </si>
  <si>
    <t>Develoment and testing of improved parents with high grain Fe and Zn and testing their combining ability; Multilocation tesing of high Fe and Zn lines and their release; Mainstreaming of biofortification trait</t>
  </si>
  <si>
    <t>To continue the Fe/Zn improvement through mainstreaming of nutrition agenda at ICRISAT, it highly recommended.  Sorghum is a major food crop in Maharashtra state of India and biofortifying of sorghum significantly contributes to reduction of micronutrient malnutrition in low-income group populations</t>
  </si>
  <si>
    <t xml:space="preserve">To justify the mainstreaming of nutritional traits, we need to do piloting efficacy of high-Fe/Zn sorghum materials with potential partners (inclduing medical fields). Hence, required this minimal budget change </t>
  </si>
  <si>
    <t xml:space="preserve">Locally adapted high yielding, high Fe and Zn sorghum vareities and hybrids for  MLT </t>
  </si>
  <si>
    <t>Book Chapter</t>
  </si>
  <si>
    <t>The elite identifed high-Fe/Zn materials will be validated in 2021  post rainy season and mainstreaming of traits will be continued with XRF phenotyping in 2021.</t>
  </si>
  <si>
    <t xml:space="preserve">Testing of improved Sorghum high grain Fe and Zn hybrids in MLTs and farmers fields. </t>
  </si>
  <si>
    <t xml:space="preserve">Sunita Gorthy, </t>
  </si>
  <si>
    <t>Multilocation testing of improved cultivars enables quick identification of biofortified products for commercialization</t>
  </si>
  <si>
    <t xml:space="preserve">Locally adapted high yielding, high Fe and Zn sorghum vareities and hybrids for  commercialization </t>
  </si>
  <si>
    <t>The elite high-Fe/Zn materials will be validated in 2021  post rainy season and tested in AICRPs centres.</t>
  </si>
  <si>
    <t xml:space="preserve">Development of prominent Sorghum parents and landrace accessions with high yield, drougt tolerance and charcoal rot resitance and their deployment in breeding </t>
  </si>
  <si>
    <t>Postrainy sorghum production is severely constrained by drought and charcoal rot. Drought predisposes charcoal rot.  Developing material with tolerance to drought and resistance to charcoal significantly improves their adoption.</t>
  </si>
  <si>
    <t xml:space="preserve">Improved postrainy sorghum lines with high yield and charcoal rot resistance identtified and chracterised </t>
  </si>
  <si>
    <t xml:space="preserve">Highly selected and new breeding piplines comes from post-rainy will be tested for PR-adaptation traits and advanced in 2021 </t>
  </si>
  <si>
    <t xml:space="preserve">Development and testing of improved sweet sorghum, forage and high biomass hybrids and testing their performance in Multilocation trials and in farmers fields  </t>
  </si>
  <si>
    <t xml:space="preserve">Ashok Kumar A, Jagdesh Jaba,  </t>
  </si>
  <si>
    <t xml:space="preserve">Sorghum is the number one forage crop of India and an upcoming biofuel crop. Developing improved forage lines significantly improves the livestock productivity and help proving green energy options </t>
  </si>
  <si>
    <t xml:space="preserve">NARS and Private sector accessing improved high yielding sweet sorghum and high biomass sorghum hybrids for  commercialization </t>
  </si>
  <si>
    <t>Superior cultivars and new set of hybrids produced in 2020, will be evaluated and advanced in 2021  post rainy season for forage segments</t>
  </si>
  <si>
    <t xml:space="preserve">Development of new F3 populations of Sorghum with brown mid-rib for high quality fodder and grain yield  </t>
  </si>
  <si>
    <t>Aboubacar TOURE</t>
  </si>
  <si>
    <t>WCA/Samanko</t>
  </si>
  <si>
    <t xml:space="preserve">Baloua Nebie,Ignatius Angarawai, Abdoulaye Diallo </t>
  </si>
  <si>
    <t xml:space="preserve">Varieties with high quality fodder could be beneficial to the resource-poor farmers by providing low lignin content, increased palatability, and increased digestibility of the stover for livestock feed. Improvement of the nutritive value of sorghum stover is an important for the semi-arid tropics where sorghum crop residue is extensively used for livestock feed. </t>
  </si>
  <si>
    <t>Additional locations for screening</t>
  </si>
  <si>
    <t>High quality fodder sorghum lines identified for preliminary varietal trial</t>
  </si>
  <si>
    <t>Development of new seed-parents of Sorghum for hybrid development</t>
  </si>
  <si>
    <t>Hybrids development will increase sorghum productivity and competitiveness to enhance and sustain food security and raise the standard of life at household level in WCA.</t>
  </si>
  <si>
    <t>Research for more B-lines for hybrid female development</t>
  </si>
  <si>
    <t>B- lines of Sorghum identified for sterilization</t>
  </si>
  <si>
    <t>Development of new  populations of Sorghum for anthracnose resistance</t>
  </si>
  <si>
    <t>Grain yield losses due to anthracnose ranged from 30-67%. Varieties with resistance will have high food quality traits and high stover quality thus, enhancing and sustaining food security and improving the lifehold of smalholder famers.</t>
  </si>
  <si>
    <t>Additional locations for screening and methods</t>
  </si>
  <si>
    <t>Resistant Sroghum  lines identified for preliminary varietal trial</t>
  </si>
  <si>
    <t>Development  of striga resistant Sorghum varieties for WCA</t>
  </si>
  <si>
    <t>Sorghum is a  constrained by the parasitic plant Striga that causes severe stunting and loss of yield. Available productive striga-resistant sorghum cultivars could be a major component of integrated striga management, enchacing food and nutrition security for smalholder famers.</t>
  </si>
  <si>
    <t>Resistant Sorghumlines identified for preliminary varietal trial</t>
  </si>
  <si>
    <t>Development and advancement of finger millet populations for drylowlands</t>
  </si>
  <si>
    <t>Henry Ojulong</t>
  </si>
  <si>
    <t>Damaris Odeny</t>
  </si>
  <si>
    <t xml:space="preserve"> Brown seeded short duration finger millet lines with resistance/tolerant to drought and striga and with farmer and consumer preffered traits</t>
  </si>
  <si>
    <t>Finger millet lines for adaptation to drylow lands developed.</t>
  </si>
  <si>
    <t>At least 25 fixed lines shared with NARS partners/Dataset</t>
  </si>
  <si>
    <t xml:space="preserve">Development and advancement of finger millet populations for mid altitude medium medium rainfall. </t>
  </si>
  <si>
    <t>Abhishek Rathore</t>
  </si>
  <si>
    <t>Brown seeded finger millet lines with resistance/tolerant to blast and striga with farmer and consumer preffered traits</t>
  </si>
  <si>
    <t>Finger millet lines for adaptation to mid altitude rainfall developed.</t>
  </si>
  <si>
    <t>At least 25 fixed lines shared with NARS partners Dataset</t>
  </si>
  <si>
    <t>Development and advancement of finger millet populations for baking and malting industry</t>
  </si>
  <si>
    <t>White seeded finger millet lines with good baking and processing qualities (high in protein); with resistance to striga, drought and blast</t>
  </si>
  <si>
    <t>Finger millet lines and populaitons with industry preferred baking and malting.</t>
  </si>
  <si>
    <t>At least 10 lines good in baking identified/One data set in BMS</t>
  </si>
  <si>
    <t>Development and testing for pearl millet materials high in Fe and Zn content.</t>
  </si>
  <si>
    <t>SK Gupta, D. Odeny</t>
  </si>
  <si>
    <t>Lines  with potential high Fe tested in the field and lab for adaptation and high Fe content</t>
  </si>
  <si>
    <t>High Fe and Zn fingermillet lines developed.</t>
  </si>
  <si>
    <t>At least 20 lines high in Fe identified and shared</t>
  </si>
  <si>
    <t>Development  of striga resistant Sorghum varieties for ESA</t>
  </si>
  <si>
    <t>Bright Jumbo</t>
  </si>
  <si>
    <t xml:space="preserve">striga is one of the key biotic stresss that reduce sorghum productivirty in ESA. Yield losses can be upto 100% </t>
  </si>
  <si>
    <t xml:space="preserve">No change </t>
  </si>
  <si>
    <r>
      <t xml:space="preserve">Advance 49 stable lines to AYT and share with NARS partners for regional testing. 200 progenies for striga marker validation. </t>
    </r>
    <r>
      <rPr>
        <sz val="11"/>
        <rFont val="Calibri"/>
        <family val="2"/>
      </rPr>
      <t xml:space="preserve"> </t>
    </r>
  </si>
  <si>
    <t xml:space="preserve">Share with NARS partners for regional testing.      200 progenies for striga marker validation.  </t>
  </si>
  <si>
    <t xml:space="preserve">Develop hybrid Sorghum parents (A/B/R) for dry lowlands and sub-humid mid altitude agroecologies based on regional germplasm </t>
  </si>
  <si>
    <t>Ashok Kumar</t>
  </si>
  <si>
    <t xml:space="preserve">With rising sorghum grain demand due to rising population, climate change and emerging vlaue chains, there is need to march the demand with production and productivity. Hybrids have been dveloped with 30-40 yield adavantage over OPVs. However the private sector which plays a key role in hybrid dveloment has low capacity in hybrid paresnts development. </t>
  </si>
  <si>
    <t>Make 20 new AxB crosses; Advance selected BC1F1, BC2F1 and BC3F1 to next generations. Advance 50 BxB crosses to F2. 50 new A/B lines tested across 2 locations for adaptation</t>
  </si>
  <si>
    <t>New A/B lines tested across 2 locations for adaptation</t>
  </si>
  <si>
    <t>Introgress BMR trait into adapted sorghum forage lines</t>
  </si>
  <si>
    <t>Govindraj, A. Rathore</t>
  </si>
  <si>
    <t xml:space="preserve">Interest in forage sorghum is being driven by climate chage that limits crops like maize. Sorghum is also a major crop in crop-livestock systems in the seimi-arid agro-ecologies. The need for forage sorghum quality (especialyy IVOMD) is therefore apparent. </t>
  </si>
  <si>
    <t xml:space="preserve">Lab costs for IVOMD analysis for stable lines - It can be done by ILRI under GLDC-ILRI collanoration </t>
  </si>
  <si>
    <r>
      <t xml:space="preserve">72 BMR F2 Sorghum crosses advanced to F4 (SSD).  Selections from </t>
    </r>
    <r>
      <rPr>
        <sz val="11"/>
        <rFont val="Calibri"/>
        <family val="2"/>
      </rPr>
      <t xml:space="preserve">PYT advanced to AYT. </t>
    </r>
  </si>
  <si>
    <t>Selections from PYT advanced to AYT.</t>
  </si>
  <si>
    <t xml:space="preserve">Development, advancement of segregating populations (F1-F5), and performance evaluation of advanced breeding lines of groundnut with short to medium duration range and moderate to high resitance to ELS, Rust and GRD and good market qualities </t>
  </si>
  <si>
    <t xml:space="preserve">James Mwolowo </t>
  </si>
  <si>
    <t xml:space="preserve"> Sam Njoroge, Amos Ngwira</t>
  </si>
  <si>
    <t>These materials are needed to expand the portfolio of varieties available with farming populations. They have new sources of resistance to endemic biotic threats</t>
  </si>
  <si>
    <t>Adapted and high yielding varieties with moderate to high level of  resistance to rust, ELS and GRD resitance.</t>
  </si>
  <si>
    <r>
      <t xml:space="preserve">At least </t>
    </r>
    <r>
      <rPr>
        <b/>
        <sz val="12"/>
        <rFont val="Calibri"/>
        <family val="2"/>
        <scheme val="minor"/>
      </rPr>
      <t>36</t>
    </r>
    <r>
      <rPr>
        <sz val="12"/>
        <rFont val="Calibri"/>
        <family val="2"/>
        <scheme val="minor"/>
      </rPr>
      <t xml:space="preserve"> of new elite material resistant to GRD lines will enter preliminary yield trial; </t>
    </r>
    <r>
      <rPr>
        <b/>
        <sz val="12"/>
        <rFont val="Calibri"/>
        <family val="2"/>
        <scheme val="minor"/>
      </rPr>
      <t xml:space="preserve">168 </t>
    </r>
    <r>
      <rPr>
        <sz val="12"/>
        <rFont val="Calibri"/>
        <family val="2"/>
        <scheme val="minor"/>
      </rPr>
      <t xml:space="preserve">lines will enter checkrow stage for new material resistant to ELS; </t>
    </r>
    <r>
      <rPr>
        <b/>
        <sz val="12"/>
        <rFont val="Calibri"/>
        <family val="2"/>
        <scheme val="minor"/>
      </rPr>
      <t xml:space="preserve">79 </t>
    </r>
    <r>
      <rPr>
        <sz val="12"/>
        <rFont val="Calibri"/>
        <family val="2"/>
        <scheme val="minor"/>
      </rPr>
      <t xml:space="preserve">lines will be advanced to F3; At least </t>
    </r>
    <r>
      <rPr>
        <b/>
        <sz val="12"/>
        <rFont val="Calibri"/>
        <family val="2"/>
        <scheme val="minor"/>
      </rPr>
      <t>201</t>
    </r>
    <r>
      <rPr>
        <sz val="12"/>
        <rFont val="Calibri"/>
        <family val="2"/>
        <scheme val="minor"/>
      </rPr>
      <t xml:space="preserve"> of new elite material nutrient dense for different categories of nutrient dense groundnut enter preliminary yield trial across three product profiles (short, medium and long duration) for the ESA market, and </t>
    </r>
    <r>
      <rPr>
        <b/>
        <sz val="12"/>
        <rFont val="Calibri"/>
        <family val="2"/>
        <scheme val="minor"/>
      </rPr>
      <t xml:space="preserve">xxx </t>
    </r>
    <r>
      <rPr>
        <sz val="12"/>
        <rFont val="Calibri"/>
        <family val="2"/>
        <scheme val="minor"/>
      </rPr>
      <t xml:space="preserve">will be advanced to F5; </t>
    </r>
    <r>
      <rPr>
        <b/>
        <sz val="12"/>
        <rFont val="Calibri"/>
        <family val="2"/>
        <scheme val="minor"/>
      </rPr>
      <t>332</t>
    </r>
    <r>
      <rPr>
        <sz val="12"/>
        <rFont val="Calibri"/>
        <family val="2"/>
        <scheme val="minor"/>
      </rPr>
      <t xml:space="preserve"> lines for all product profiles (short, medium and long duration) being improved for confectionery advanced to F7.  Additionally 178 new crosses  made for GRD in 2019 and 36 new crosses made for ELS will be advanced to F2.</t>
    </r>
  </si>
  <si>
    <r>
      <t xml:space="preserve">Development, advancement of segregating populations (F1-F5), and performance evaluation of advanced breeding lines </t>
    </r>
    <r>
      <rPr>
        <sz val="11"/>
        <rFont val="Calibri (Body)"/>
      </rPr>
      <t xml:space="preserve">of groundnut </t>
    </r>
    <r>
      <rPr>
        <sz val="11"/>
        <rFont val="Calibri"/>
        <family val="2"/>
        <scheme val="minor"/>
      </rPr>
      <t>with short to medium duration range adapted to intercropping systems of ESA</t>
    </r>
  </si>
  <si>
    <t xml:space="preserve">  Sam Njoroge, </t>
  </si>
  <si>
    <t xml:space="preserve">These materials are needed to expand the portfolio of varieties available with farming populations. They adapted and high yielding material with moderate to high level of resiatnce to folia spots </t>
  </si>
  <si>
    <t>Maintain 2020 budget</t>
  </si>
  <si>
    <t>(1) New elite parental material development for production to market demands of East and southern Africa (2) ICRISAT and selected NARS (Tanzania &amp; Malawi for ESA)</t>
  </si>
  <si>
    <t>We will continue to identify and develop parents. For use ifn breeding The ficus for this year will be on new parents for rust. The new elite parental material  identified in 2020 (ELS=1), (high oleic = 4), (GRD = 12) and (Rust= 13)) will be deployed and or shared with NARS partners.</t>
  </si>
  <si>
    <t xml:space="preserve">Development, advancement of segregating populations (F2-F5), and performance evaluation of advanced breeding lines of groundnut for drought tolerance and good market qualities </t>
  </si>
  <si>
    <t xml:space="preserve">James Msolowo </t>
  </si>
  <si>
    <t xml:space="preserve">ICRISAT </t>
  </si>
  <si>
    <t>James Mwololo</t>
  </si>
  <si>
    <t xml:space="preserve">We have experienced increase in  costs, especially for winter operations, when most of the drought trialing is done as these material enter a critical stage of evaluation. </t>
  </si>
  <si>
    <t>No Change</t>
  </si>
  <si>
    <t>Groundnut breeding populations with drought tolernce developed and tested.</t>
  </si>
  <si>
    <r>
      <t>168</t>
    </r>
    <r>
      <rPr>
        <sz val="12"/>
        <rFont val="Calibri"/>
        <family val="2"/>
        <scheme val="minor"/>
      </rPr>
      <t xml:space="preserve"> lines across all three product profiles for ESA will be advanced form F6 to F7 </t>
    </r>
  </si>
  <si>
    <t>Analysis of seed system scenarios of target GLDC seed value chains to gain insights into constraints that different actors face to produce and make available quality seed and to identify limitations that farmers face to acquire preferred and quality planting material at the right time</t>
  </si>
  <si>
    <t>Chris Ojiewo</t>
  </si>
  <si>
    <t>Issoufou Kapran; Akpo Essegbemon, Breeder X crop and country</t>
  </si>
  <si>
    <t>Imperatives for improving functionality of target seed value chains idnetified</t>
  </si>
  <si>
    <t>Dada analysis finalized; first draft of 2 reports ready , i.e. 1 for groundnut &amp; 1 for sorghum</t>
  </si>
  <si>
    <t>An exploration of groundnut seed qualty along the distribution chian in Uganda Groundnut</t>
  </si>
  <si>
    <t xml:space="preserve">Essegbemon Akpo, Mequanint Melese Geoffrey Muricho, </t>
  </si>
  <si>
    <t xml:space="preserve">Groundnut seed quality along the seed distribution chain in Uganda assessed, challenges identified. </t>
  </si>
  <si>
    <t>Last year it was reduced due to prorata cut</t>
  </si>
  <si>
    <t>Tool for data collection developed and data collection initiated</t>
  </si>
  <si>
    <t>Gendered analysis of traits, preferences and frameworks for gender responsive variety development (FP4 activity linked to the Gender activity)</t>
  </si>
  <si>
    <t>Imperatives for gender responsive variety development identified, tested and scaleed</t>
  </si>
  <si>
    <t>To account for the staff time and operational cost that was not not doen in 2020</t>
  </si>
  <si>
    <t xml:space="preserve">Guide the gender inclusing GLDC crop breeding </t>
  </si>
  <si>
    <t>Accelerated development and testing of sorghum molecular breeding  lines for striga, stemborer resistance and Micronutrient quality in NARS breeding programs</t>
  </si>
  <si>
    <t>Ignatius Angarawai</t>
  </si>
  <si>
    <t>Baloua Nebie, Odeny Damaris</t>
  </si>
  <si>
    <t>1. Striga are major biotic constraints to sorghum (Sorghum bicolor (L.) Moench) production in sub-Saharan Africa a most resistant required traits in product profile in farmer preffered variety. 2. Global undernourishment remains significant and is on the rise, reaching 821 million people in 2017 , the need for micronutrient rich varieties for reducing hindden hunger</t>
  </si>
  <si>
    <t>delayed output owing to covid, however no reduction in cost as the staff salaries are covered in 2002 with GLDC budget</t>
  </si>
  <si>
    <t>Breeding lines of sorghum identified for advanced varietal trials</t>
  </si>
  <si>
    <t>ICRISAT Total 2021</t>
  </si>
  <si>
    <t>ICARDA</t>
  </si>
  <si>
    <t xml:space="preserve">Ascochyta blight resistant Kabuli chickpea breeding lines with medium- to long-duration, high grain yield and desired agronomic and seed traits. </t>
  </si>
  <si>
    <t xml:space="preserve">Aladdin Hamwieh </t>
  </si>
  <si>
    <t>Seid Ahmed</t>
  </si>
  <si>
    <t xml:space="preserve">Chickpea varieties with resistance to ascochyta blight </t>
  </si>
  <si>
    <t>Testing in multi-evironments in target countries</t>
  </si>
  <si>
    <t xml:space="preserve">AB resistant chickpea lines with medium phenology </t>
  </si>
  <si>
    <t xml:space="preserve">Elite breeding lines with AB resistance </t>
  </si>
  <si>
    <t xml:space="preserve">Identification of resistance sources to heat and their molecular characterization in lentil </t>
  </si>
  <si>
    <t>Shiv Kumar Agrawal</t>
  </si>
  <si>
    <t>Fouad Maalouf</t>
  </si>
  <si>
    <t xml:space="preserve">Genetic resources for heat tolerance deployed in lentil breeding </t>
  </si>
  <si>
    <t>Molecular characterization of heat tolerance</t>
  </si>
  <si>
    <t xml:space="preserve">Heat tolerant lentil  germplasm and research article </t>
  </si>
  <si>
    <t>Research article on impact of heat and drought and donors for tolerance</t>
  </si>
  <si>
    <t>Mainstreaming biofortification in lentil breeding program and association mapping</t>
  </si>
  <si>
    <t>Ashutosh Sarker</t>
  </si>
  <si>
    <t>QTLs associated with Fe and Zinc identified</t>
  </si>
  <si>
    <t xml:space="preserve">To study the impact of climate change on nutritional quality </t>
  </si>
  <si>
    <t>Manuscript on impact of heat and drought on Fe and Zn QTLs in lentil
Lentil germplasm with stable nutritional quality under climate change</t>
  </si>
  <si>
    <t xml:space="preserve"> Lentil germplasm with high and stable Fe and Zn content adaptable to climate change and variability</t>
  </si>
  <si>
    <t>Association mapping for biotic stresses in Kabuli chickpea</t>
  </si>
  <si>
    <t>Resistant material, adaptive and good yielder lines developed for further release and production</t>
  </si>
  <si>
    <t xml:space="preserve">Same </t>
  </si>
  <si>
    <t>Genomic regions associated with biotic stresses in Kabuli chickpea identified</t>
  </si>
  <si>
    <t xml:space="preserve">Chickpea germplasm with multiple dieases resistance </t>
  </si>
  <si>
    <t>Develop Kabuli chickpea populations and map QTL for tolerance to drought, cold and tolerance.</t>
  </si>
  <si>
    <t>Markers linked to salinty, cold and drought tolernace in chickpea</t>
  </si>
  <si>
    <t xml:space="preserve">Climate smart chickpea lines tested in yield trials </t>
  </si>
  <si>
    <t xml:space="preserve">Research article </t>
  </si>
  <si>
    <t xml:space="preserve">Identification of resistance sources to stemphylium blight in lentil and their molecular characterization </t>
  </si>
  <si>
    <t>Stemphylium resistance identified and characterized.</t>
  </si>
  <si>
    <t>Lentil germplasm with resistance to stemphylium blight and rust  adaptable to rice fallow conditions</t>
  </si>
  <si>
    <t>Research article</t>
  </si>
  <si>
    <t>Extra short duration lentil varieties for rice fallow evaluated</t>
  </si>
  <si>
    <t>Early classes of lentils characterized and deployed for different windows by 2020</t>
  </si>
  <si>
    <t>Deployment of extra early lentils in rice-rice systems</t>
  </si>
  <si>
    <t>Lentil germplkasm with 85 days maturity without yield penalty and suitability map of lentil varieties in rice fallow</t>
  </si>
  <si>
    <t>All.1</t>
  </si>
  <si>
    <t>Breeding modernisation implementation and engagement with CGIAR platforms</t>
  </si>
  <si>
    <t>Speed breeding facility at scale with disease screening option</t>
  </si>
  <si>
    <t>Speed breeding facility with option to screen for foliar diseases during F2-F4 generation</t>
  </si>
  <si>
    <t>Falicity installed and dedicated to service</t>
  </si>
  <si>
    <t xml:space="preserve">Identification of Machine harvestable lentils with herbicide tolernace </t>
  </si>
  <si>
    <t xml:space="preserve">Machine harvestable lentil lines developed. </t>
  </si>
  <si>
    <t>Lentil breeding lines amenable to machine harvestability and research article</t>
  </si>
  <si>
    <t>Development of Kabuli chickpea breeding lines with high protein, Fe and Zn content and assess effects of heat stresses on these traits.</t>
  </si>
  <si>
    <t>Kabuli chickpea lines with hgh protein, Fe and Zn adapted to heat stress</t>
  </si>
  <si>
    <t xml:space="preserve">Manuscript on impact of heat and drought on Fe and Zn </t>
  </si>
  <si>
    <t>ICARDA Total</t>
  </si>
  <si>
    <t>IITA</t>
  </si>
  <si>
    <t>Stage 4-5: Pre-release, registration and variety release of elite high yielding soybean varieties as per product concept note in  Nigeria</t>
  </si>
  <si>
    <t>Abush Tesfaye</t>
  </si>
  <si>
    <t xml:space="preserve">Godfree Chigeza, </t>
  </si>
  <si>
    <t>Important as it is part of registration process to release new varieties based on Value for Cultivation and Use (VCU) as most released varieties currently in productioin in West Africa are aged, and need to be replaced as part of the variety turnover strategy</t>
  </si>
  <si>
    <t>The minimum number of sites required for registration in Nigeria is 10 so supporting 10 sites requires more budget.</t>
  </si>
  <si>
    <t>Promising new varieties identified for registration and release</t>
  </si>
  <si>
    <t>Promising new varieties made available to public and private partners</t>
  </si>
  <si>
    <t>Stage 4-5: Pre-lease, release and variety deployment of elite high yielding soybean varieties as per product concept note in  Zambia</t>
  </si>
  <si>
    <t>Chigeza, Godfree</t>
  </si>
  <si>
    <t>The minimum number of sites required has been increased and number of promising lines being evaluated has also increased</t>
  </si>
  <si>
    <t xml:space="preserve">Stage1: Proof of Concept-Breeding populations (F1) development of soybean varieties resistant/tolerant to biotic stresses/diseases (rust and frogeye) in
targeted crossing blocks and advancement of generations from F1 to F4/5 in Nigeria and Zambia. SNP marker selection at F2 in some populations 
</t>
  </si>
  <si>
    <t>Chigeza, Godfree/Abush Tesfaye</t>
  </si>
  <si>
    <t>M. Gedil</t>
  </si>
  <si>
    <t>An important activity for continuity of the breeding program based on the defined product profiles for the different market segments</t>
  </si>
  <si>
    <t>Increased number of breeding populations, segmented by market segments.</t>
  </si>
  <si>
    <t xml:space="preserve">Breeding lines developed with multiple stress tolerance based on defined product profiles for the different market segments </t>
  </si>
  <si>
    <t xml:space="preserve">New elite lines available for testing and validation in the different market segments </t>
  </si>
  <si>
    <t xml:space="preserve">Stage1: Proof of Concept-Breeding populations (F1) development of high yielding and large seeded soybean varieties tolerant to moderate drought in
targeted crossing blocks and advancement of generations from F1 to F4/5 in Nigeria and Zambia
</t>
  </si>
  <si>
    <t>Breeding lines developed based on defined product profiles for the different market segments-Lines moderately tolerant to drought developed</t>
  </si>
  <si>
    <t xml:space="preserve">Stage1: Proof of Concept-Breeding populations (F1) development  for high yielding promiscous nodulating (BNF) soybean varieties in
targeted crossing blocks and advancement of generations from F1 to F4/5 in Nigeria and Zambia
</t>
  </si>
  <si>
    <t>Breeding lines developed based on defined product profiles for the different market segments-Breeding  lines of soybean with promiscous BNF and high yield for Nigeria and Zambia developed.</t>
  </si>
  <si>
    <t xml:space="preserve">Stage2: Early Development-Progeny rows and Preliminary variety trials of near fixed lines of soybean selected in Stage 1 with potential resistant/tolerant to biotic stresses/diseases (rust and frogeye) for evaluations at two sites in each country Nigeria and Zambia
</t>
  </si>
  <si>
    <t xml:space="preserve">Increased number of progeny rows from 4000 to 6000 progeny rows of rust and frog eye resistant lines </t>
  </si>
  <si>
    <t xml:space="preserve">Breeding  lines of soybean with promiscous BNF and high yield for Nigeria and Zambia developed. </t>
  </si>
  <si>
    <t xml:space="preserve">New promiscous BNF elite lines available for testing and validation in the different market segments </t>
  </si>
  <si>
    <t>Stage2: Early Development-Progeny rows and Preliminary variety trials of near fixed lines of soybean selected in Stage 1 with high yielding potential, large seeded  and tolerant to moderate drought  for evaluations at two sites in each country-Nigeria and Zambia</t>
  </si>
  <si>
    <t>Fixed large seeded lines of soybean developed.</t>
  </si>
  <si>
    <t>Stage2: Early Development-Progeny rows and Preliminary variety trials of near fixed lines of soybean selected in Stage 1 potentially high yielding and promiscous nodulating (BNF) soybean varieties for evaluations at two sites in each country-Nigeria and Zambia</t>
  </si>
  <si>
    <t>Fixed lines tolerant to multiple stress selected for evaluation in Preliminary and advanced variety trials</t>
  </si>
  <si>
    <t xml:space="preserve">Stage 3: Late Development: Advanced yield trials, Multi-environment trials for candidate soybean lines selected in Stage 2 for  wider evaluation/ characterization in Nigeria
</t>
  </si>
  <si>
    <t>Increased number of lines for evaluation</t>
  </si>
  <si>
    <t>Soybean lines recommended for advanced yield trials in Nigeria.</t>
  </si>
  <si>
    <t xml:space="preserve">Stage 3: Late Development: Advanced yield trials, Multi-environment trials for candidate soybean lines selected in Stage 2 for  wider evaluation/ characterization in Zambia
</t>
  </si>
  <si>
    <t>Soybean lines recommended for advanced yield trials in Zambia.</t>
  </si>
  <si>
    <t>Soybean lines recommended for advanced yield trials in Zambia</t>
  </si>
  <si>
    <t xml:space="preserve">Develop extra-early and  cowpea lines with resistance to Striga and tolerance to drought and low soil fertility </t>
  </si>
  <si>
    <t>Boukar, Ousmane</t>
  </si>
  <si>
    <t>Ongom,  Patrick</t>
  </si>
  <si>
    <t>This is an important output for our short duration improvement pipeline, market segment 1 and market segment 2</t>
  </si>
  <si>
    <t>Increased number FPVS in farmers fields based on market segments</t>
  </si>
  <si>
    <t>Extra-early and early lines resistant to Striga, tolerant to drought and low soil fertility selected for advancement</t>
  </si>
  <si>
    <t>New varieites with enhanced adaptation to biotic and biotic stresses develoloped.</t>
  </si>
  <si>
    <t xml:space="preserve">Develop medium-maturity cowpea with resistance to Striga and tolerance to drought and low soil fertility </t>
  </si>
  <si>
    <t>This is an important output for our medium duration improvement piipeline, market segment 3 and market segment 4</t>
  </si>
  <si>
    <t>Medium lines resistant to Striga, tolerant to drought and low soil fertility selected for advancement</t>
  </si>
  <si>
    <t>Breeding modernisation implementation and engagement with CGIAR platforms (Marker application, mechanisation, increased efficiency in seed packing)</t>
  </si>
  <si>
    <t>Godfree Chigeza/Boukar Ousmane</t>
  </si>
  <si>
    <t>Abush Tesfaye/Ongom,  Patrick</t>
  </si>
  <si>
    <t>This is an important activity to increase efficiency in the breeding programme</t>
  </si>
  <si>
    <t>No changes</t>
  </si>
  <si>
    <t>Efficient Pan-African Cowpea and Soybean International Trialing Nurseries established</t>
  </si>
  <si>
    <t>High throughput printers, seed counters, plot planters and application of molecular markers established</t>
  </si>
  <si>
    <t>IITA Total 2021</t>
  </si>
  <si>
    <t xml:space="preserve">Bioversity </t>
  </si>
  <si>
    <t>Ronnie Vernooy</t>
  </si>
  <si>
    <t>Jai Rana, Carlo Fadda</t>
  </si>
  <si>
    <t xml:space="preserve">A review of the actual and potential roles of community seed banks to improve seed system functionality. Possible case studies: Ethiopia, India, Nepal, Niger, Uganda, Zimbabwe.  </t>
  </si>
  <si>
    <t>Insights into constraint to the actors of GLDC seed systems and limitations to farmers in accessing quality seeds.</t>
  </si>
  <si>
    <t xml:space="preserve">Constraits to the access of GLDC imporved cultivar seeds identified. </t>
  </si>
  <si>
    <t>Gloria Otieno, Carlo Fadda</t>
  </si>
  <si>
    <t>Analysis of seed system scenarios of target GLDC seed value chains. Case study: Tanzania/ groundnut and finger millet or sorghum.</t>
  </si>
  <si>
    <t>In 2019 it was reduced because of prorate cut</t>
  </si>
  <si>
    <t>Case studies identify models, enanling environment and drivers for GLDC seed systems</t>
  </si>
  <si>
    <t xml:space="preserve">Drivers for GlDC seed systems identifed from case studies </t>
  </si>
  <si>
    <t>Bioversity Total 2021</t>
  </si>
  <si>
    <t>ILRI</t>
  </si>
  <si>
    <t xml:space="preserve">High throug put (NIRS) phenotyping for fodder quality in breeding pipelines of Sorghum, Pearl millet, groudnntu and other CRP-GLDC mandate crops </t>
  </si>
  <si>
    <t xml:space="preserve">Jones, Chris Stephen </t>
  </si>
  <si>
    <t>Govindraj, SK Gupta, Janila P</t>
  </si>
  <si>
    <t>Fodder quality is a key trait for the GLDC crops and were iderntified as market traits in PPs</t>
  </si>
  <si>
    <t>Fodder quality mainsteamed in crop breding pipelines.</t>
  </si>
  <si>
    <t>ILRI Total 2021</t>
  </si>
  <si>
    <t>CIRAD</t>
  </si>
  <si>
    <t>Developpe the pipeline for thermographic images</t>
  </si>
  <si>
    <t>Pipeline InfraRed</t>
  </si>
  <si>
    <t>Use of interspecific approaches for dual purpose, aflatoxin resistant and drought tolerant groundnut</t>
  </si>
  <si>
    <t>Daniel Foncéka</t>
  </si>
  <si>
    <t>Jean-François Rami</t>
  </si>
  <si>
    <t>New variety assessment in farmer field leading to their adoption</t>
  </si>
  <si>
    <r>
      <rPr>
        <b/>
        <sz val="11"/>
        <rFont val="Calibri"/>
        <family val="2"/>
        <scheme val="minor"/>
      </rPr>
      <t xml:space="preserve">1 </t>
    </r>
    <r>
      <rPr>
        <sz val="11"/>
        <rFont val="Calibri"/>
        <family val="2"/>
        <scheme val="minor"/>
      </rPr>
      <t xml:space="preserve">: Methodological development for adaptation assessment to climate change of photoperiod-sensitive sorghum. </t>
    </r>
    <r>
      <rPr>
        <b/>
        <sz val="11"/>
        <rFont val="Calibri"/>
        <family val="2"/>
        <scheme val="minor"/>
      </rPr>
      <t>2</t>
    </r>
    <r>
      <rPr>
        <sz val="11"/>
        <rFont val="Calibri"/>
        <family val="2"/>
        <scheme val="minor"/>
      </rPr>
      <t xml:space="preserve"> : Introgression of bmr and tillering traits in a photoperiod-sensitive genetic background. </t>
    </r>
    <r>
      <rPr>
        <b/>
        <sz val="11"/>
        <rFont val="Calibri"/>
        <family val="2"/>
        <scheme val="minor"/>
      </rPr>
      <t>3</t>
    </r>
    <r>
      <rPr>
        <sz val="11"/>
        <rFont val="Calibri"/>
        <family val="2"/>
        <scheme val="minor"/>
      </rPr>
      <t xml:space="preserve">:Build genotypes with different QTL arrangements 
</t>
    </r>
  </si>
  <si>
    <t>Journal Article</t>
  </si>
  <si>
    <r>
      <rPr>
        <b/>
        <sz val="11"/>
        <rFont val="Calibri"/>
        <family val="2"/>
        <scheme val="minor"/>
      </rPr>
      <t>1</t>
    </r>
    <r>
      <rPr>
        <sz val="11"/>
        <rFont val="Calibri"/>
        <family val="2"/>
        <scheme val="minor"/>
      </rPr>
      <t xml:space="preserve">: A paper on breeding for climate resilience is published. </t>
    </r>
    <r>
      <rPr>
        <b/>
        <sz val="11"/>
        <rFont val="Calibri"/>
        <family val="2"/>
        <scheme val="minor"/>
      </rPr>
      <t>2</t>
    </r>
    <r>
      <rPr>
        <sz val="11"/>
        <rFont val="Calibri"/>
        <family val="2"/>
        <scheme val="minor"/>
      </rPr>
      <t xml:space="preserve">: Improved sorghum populations for the bmr trait are available. </t>
    </r>
    <r>
      <rPr>
        <b/>
        <sz val="11"/>
        <rFont val="Calibri"/>
        <family val="2"/>
        <scheme val="minor"/>
      </rPr>
      <t>3</t>
    </r>
    <r>
      <rPr>
        <sz val="11"/>
        <rFont val="Calibri"/>
        <family val="2"/>
        <scheme val="minor"/>
      </rPr>
      <t>: QTL for foliar diseases resistance are introgressed in elites of Mali at BC1F2 stage.</t>
    </r>
  </si>
  <si>
    <t>Improving productivity, resilience and sustainability of sorghum or millet based cropping systems through genetic diversification</t>
  </si>
  <si>
    <t>Louis-Marie Raboin</t>
  </si>
  <si>
    <t>CIRAD, IRD</t>
  </si>
  <si>
    <t>Nofou Ouedraogo (INERA)</t>
  </si>
  <si>
    <t>Diversification  is a key lever toward agroecological intensification of sorghum based cropping systems. Thus, it should be important to improve sorghum varieties for intercropping adaptation.</t>
  </si>
  <si>
    <t>GxExM modelling framework to support Genotype-to-Phenotype analysis and ideotype prediction; NIRS calibration for sorghum and  diversity analysis for traits related to biomass and grain quality</t>
  </si>
  <si>
    <t>Phenotyping facilities and methodological set up</t>
  </si>
  <si>
    <t>Alain Audebert</t>
  </si>
  <si>
    <t>M. Mbaye (CERAAS) G. Beurier (CIRAD)</t>
  </si>
  <si>
    <t xml:space="preserve">in 2021 the work will focus on Infrared thermographic images to finalise the complete phenotyping tool based on UAV remote sensing - Validation for plant and panicles counting </t>
  </si>
  <si>
    <t xml:space="preserve">Imaging tools developed for phenotyping </t>
  </si>
  <si>
    <t xml:space="preserve">Imaging tools available for use in crop breeding for phenotyping. </t>
  </si>
  <si>
    <t>Breeding climate resilient sorghum varieties for sustainable intensification</t>
  </si>
  <si>
    <t>Michel Vaksmann</t>
  </si>
  <si>
    <t>Cirad</t>
  </si>
  <si>
    <t>Niaba Témé, Korotimi Théra</t>
  </si>
  <si>
    <t>African strong demographic growth, land saturation and development of intensive livestock farming leads to a modification of cropping systems and new varietal needs.</t>
  </si>
  <si>
    <t>Climate resilient traits identified in sorghum</t>
  </si>
  <si>
    <t xml:space="preserve">Climate resilient triats used in sorghum breeding. </t>
  </si>
  <si>
    <t xml:space="preserve">Sorghum crop physiology, GxExM modeling, and phenotyping </t>
  </si>
  <si>
    <t>Delphine luquet</t>
  </si>
  <si>
    <t>myriam adam, Gregory beurier, Vincent vadez</t>
  </si>
  <si>
    <t>Will provide modelling tool to support key steps guiding the breeding process of sorghum: TPE characterization, GxExM analysis and ideotype exploration ; will contribute to refine NIRS calibration for traits related to grain and biomass quality and corresponding results on sorghum panels</t>
  </si>
  <si>
    <t>2020 activities postponed due to covid</t>
  </si>
  <si>
    <t>Modelling tools and TPE characterization for Sorghum develeloped for use in GLDC breeding programs</t>
  </si>
  <si>
    <t>TEP characterization to guide METs of GLDC breding</t>
  </si>
  <si>
    <t>CIRAD Total 2021</t>
  </si>
  <si>
    <t>IRD</t>
  </si>
  <si>
    <t xml:space="preserve">Assessment of the emerging disease threats on sorghum / millet / groundnut (to be decided what crop) and phenotyping support on diseases </t>
  </si>
  <si>
    <t>Eugénie Hébrard</t>
  </si>
  <si>
    <t>Moustapha Koala (INERA)/James Bouma Neya (INERA)</t>
  </si>
  <si>
    <t>New viral diseases of cereals (sorghum, millet, maize) and cowpea identified; diseases prevalence assessment on going. Capability and capacity for effective virus diagnosis established for emerging viruses on going. Contacts are established with sorghum and millet breeders to work together on the differents locations which are the most concerned by these diseases.</t>
  </si>
  <si>
    <t>Incidence of major viruses and evaluation of the resistance of cultivars of millet and sorghum need field surveys.  Viral genetic diversity required sequencing analyses. Contacts with sorghum and millet breeders to work together on the differents locations required travels.</t>
  </si>
  <si>
    <t>Incidence of major virus diseases mapped and resistance cultivars of millet and sorghum identified</t>
  </si>
  <si>
    <t>Sorghum and millet resistance sources of major virus identified</t>
  </si>
  <si>
    <t>Assement of planting density effects on root system architecture, shoot architecture and agromorphological traits in pearl millet</t>
  </si>
  <si>
    <t>Alexandre Grondin</t>
  </si>
  <si>
    <t>Aliou Faye</t>
  </si>
  <si>
    <t>Provides means to improve productivity of pearl millet through increased plant density</t>
  </si>
  <si>
    <t xml:space="preserve">Delayed owing to Covid </t>
  </si>
  <si>
    <t>New short cycle peanut varietes diffused in Senegal</t>
  </si>
  <si>
    <t xml:space="preserve">Triats and lines suitanle  for higher plant density for intercropping identified </t>
  </si>
  <si>
    <t>IRD Total 2021</t>
  </si>
  <si>
    <t>CSIRO</t>
  </si>
  <si>
    <t>Analysis of adoption success using an Agrifood system and business model lens (this is a joint activity between FP4 and cross cutting theme MPAB)</t>
  </si>
  <si>
    <t>Andy Hall</t>
  </si>
  <si>
    <t xml:space="preserve">Kai Mausch, Domonic Glover </t>
  </si>
  <si>
    <t>conceptual framework established, data/information needs outlined and gathered , lessons drafted for publication</t>
  </si>
  <si>
    <t>Draft paper "the 'miracle' of 90+% adoption"</t>
  </si>
  <si>
    <t>CSIRO Total 2021</t>
  </si>
  <si>
    <t>FP4 Total Budget 2021</t>
  </si>
  <si>
    <t>Allocation 2021</t>
  </si>
  <si>
    <t>FP1: Activities 2021</t>
  </si>
  <si>
    <t>Collaborating centers</t>
  </si>
  <si>
    <t>Economic-poverty-nutrition impacts of GLDC technologies</t>
  </si>
  <si>
    <t xml:space="preserve">Nedumaran </t>
  </si>
  <si>
    <t>Sika Gbegbelegbe (IITA)</t>
  </si>
  <si>
    <t>The output of this activity will support the research prioritization and has potential for publication in high impact journal paper</t>
  </si>
  <si>
    <t>Planned activities consists of writing mauscripts based on activities completed in 2017, 2018, 2019 and 2020</t>
  </si>
  <si>
    <t>Economic, poverty, and nutrition impact assessment of GLDC technologies</t>
  </si>
  <si>
    <t>Multidimensional ex-ante evaluation of GLDC research and technology options completed and results shared with GLDC staff and partners</t>
  </si>
  <si>
    <t xml:space="preserve">Identify preferred traits across the value chain actors for chickpea and sorghum in India and for groundnut and sorghum in Tanzania - linked with trait prioritization </t>
  </si>
  <si>
    <t>Kumara Charyulu and Mequanint Melesse (ICRISAT)</t>
  </si>
  <si>
    <t xml:space="preserve">The output will provide inputs for developing product profiles and feedback to FP4 reseach proritization </t>
  </si>
  <si>
    <t xml:space="preserve">Market preferred traits of Chickpea an sorhgum in India and for groundnut and sorghum in Tanzania </t>
  </si>
  <si>
    <t>Gender-responsive trait preferences identified for key GLDC crops to inform product profiles and breeding priorities</t>
  </si>
  <si>
    <t>Ex-ante assessment of Sorghum BNI technology</t>
  </si>
  <si>
    <t xml:space="preserve"> Santhosh Despande (ICRISAT)</t>
  </si>
  <si>
    <t>The potential of the BNI technology will be estimated and that will provide evidence for FP4 research priortization</t>
  </si>
  <si>
    <t>The welfare potential of BNI sorghum technology</t>
  </si>
  <si>
    <t>Ex-ante impact analysis and piloting market viability of flour blending policy in Kenya</t>
  </si>
  <si>
    <t>Mequanint Melesse</t>
  </si>
  <si>
    <t>The new flour blending policy has real potential to promote sorghum/millet production, demand/consumption and technology adoption, presenting critical opportunities to improve livelihoods in drylands, enhance food and nutrition security, as well as create employment.</t>
  </si>
  <si>
    <t>New activity</t>
  </si>
  <si>
    <t>Analysis of consumer acceptance and willingness to pay for blended flour and ex-ante impact analysis of flour blending policy</t>
  </si>
  <si>
    <t>Assessment of the potential impact of GLDC crops on urban food and nutrition security</t>
  </si>
  <si>
    <t>Michael Hauser</t>
  </si>
  <si>
    <t>Kai Mausch, Wanjiku Gichohi, Sabine Hohman-Kee Tui</t>
  </si>
  <si>
    <t xml:space="preserve">With the new focus of OneCGIAR, this demonstration of how GLDC crops contribute to nutrition among more than the farming community and to identify entry points for accessing urban high density areas will be critical for demonstrating the importance. </t>
  </si>
  <si>
    <t>ICRAF</t>
  </si>
  <si>
    <t>Identify entry points for contributing to nutrition of the urban poor (Journal Articles: 1. Determinants of healthy child nutrition in informal settlements in Nairobi, 2. Impact of music video-based food behavior change communication in urban areas, 3. Demand-led interventions in City-Region Food Systems: Emerging insights from research to improve urban nutrition in Kenya, Malawi and Zimbabwe; presentation: Donor presentation for action research to scale the use of GLDC crops in urban areas)</t>
  </si>
  <si>
    <t>Principles of technological match to heterogenous household contexts outlined</t>
  </si>
  <si>
    <t>Assess the nutritional/dietary impacts of GLDC crop varieties</t>
  </si>
  <si>
    <t>Karl Hughes</t>
  </si>
  <si>
    <t xml:space="preserve">Michael Hauser (Arega Alene, Kai Mausch) </t>
  </si>
  <si>
    <t xml:space="preserve">Integrated and multi-faceted impact assessment and learning strategy for GLDC. </t>
  </si>
  <si>
    <t>Downscaled to finalize publications</t>
  </si>
  <si>
    <t>IITA/ICRISAT</t>
  </si>
  <si>
    <t xml:space="preserve">Systematic review of nutritional impacts of GLDC crops </t>
  </si>
  <si>
    <t>Specific estimation of GLDC's impacts on nutritional outcomes and GLDC nutrition targets</t>
  </si>
  <si>
    <t>Assess the adoption and welfare impacts of improved sorghum and finger millet varieties in Ethiopia and Tanzania (using DNA fingerprinting analysis)</t>
  </si>
  <si>
    <t>It contributes to better understanding of adoption of CGIAR materials with enhanced genetic gains and closing yield gaps through improved varieties and agronomic  practices</t>
  </si>
  <si>
    <t>Only the survey was conducted in 2020; data analysis, the DNA fingerprinting analysis and write up will be conducted in 2021</t>
  </si>
  <si>
    <t xml:space="preserve">Adoption and welfare impacts of improved sorghum and finger millet varieties in Ethiopia </t>
  </si>
  <si>
    <t>Working Paper and Journal Article</t>
  </si>
  <si>
    <t>The working strategy for evidencing the outcomes and impacts of GLDC implemented</t>
  </si>
  <si>
    <t>Review theory of change and pathways for scaling up the impact of grain legumes and drylands cereals</t>
  </si>
  <si>
    <t>FP leaders</t>
  </si>
  <si>
    <t>FP leaders met and agreed on new outputs: 1. revised ToC and impact pathways (completed in 2020), 2. Based on several workshops/meetings, working paper communicating CRP learnings that feed into post-CRP Strategy for GLDC (completed in 2021), 3. Journal article with summary lessons learned (drafted in 2020, published in 2021)</t>
  </si>
  <si>
    <t>Revision of ToC for GLDC</t>
  </si>
  <si>
    <t>Making aspirations work for targeting and scaling agricultural innovations</t>
  </si>
  <si>
    <t>Kai Mausch</t>
  </si>
  <si>
    <t>Dave Harris (Tim Pagella, Luke Dilley, Mary Crossland, Jules Yin, Emma Jones, Ana Maria Paez Valencia, Leigh Winoweiki, Javier Revilla Diez)</t>
  </si>
  <si>
    <t xml:space="preserve">the special issue will attract a lot of attention and the collboration with a german research consortium will ensure wide readership- as well as opportunities for raising funds </t>
  </si>
  <si>
    <t>Understanding aspirations as entry point for agricultural development (journal articles: 1. Not all about farming: capturing aspirations is a challenge to assumptions  about rural development;  2. Women’s Changing Aspirations Amid Male Outmigration. Insights from Rural Kenya; 3. Rural aspiration in Africa – reflections for Development planning and design; Special Issue published "Rural aspirations in African – Livelihood decisions and rural development trajectories" (Guest Editors: Kai Mausch, Dave Harris, Javier Revilla Diez); News Story: Summary story on how understanding aspirations can improve delivery of development projects; Presentation: Donor presentation on Research gaps in the understanding of aspirations towards improved project design</t>
  </si>
  <si>
    <t>Michael Hauser (Kai Mausch, Arega Alene, Yigezu Yigezu  and others after consultation)</t>
  </si>
  <si>
    <t xml:space="preserve">Critical part to show the value of GLDC and the Impact reached </t>
  </si>
  <si>
    <t>Increase to address other componets of impact estimation strategy</t>
  </si>
  <si>
    <t>Integrated impact estimate of GLDC impacts on SRF targets focusing on seven Theory of Change Nodes</t>
  </si>
  <si>
    <t>Synthesized estimation of GLDC impacts on targets and roll out of implicit theory of change</t>
  </si>
  <si>
    <t>Aymen Frija (ICARDA)</t>
  </si>
  <si>
    <t xml:space="preserve">Assessing opportunities and constraints for women’s involvement in lentil production in Ethiopia </t>
  </si>
  <si>
    <t xml:space="preserve">Dina Najjar </t>
  </si>
  <si>
    <t xml:space="preserve">ICARDA </t>
  </si>
  <si>
    <t xml:space="preserve">Shiv Agarwal </t>
  </si>
  <si>
    <t xml:space="preserve">The activity looks at the evolution of lentil as cash and food crop in the community and how gender roles changes around that with a focus on who benefits. Policy recommendations will be developed to guide gender equitable benefits from crop commercialization efforts. In 2020 a draft was prepared on each paper and follow up information filling fieldwork is being completed with end date of receiving clean data in December 2020. </t>
  </si>
  <si>
    <t>Same as 2020</t>
  </si>
  <si>
    <t xml:space="preserve">Analysis of the labour and market dynamics over time around lentil crop in Ethiopia.                                                                   </t>
  </si>
  <si>
    <t>Inclusive and equitable innovation system for accelerating impacts for women and young people designed and piloted including policy interactions.</t>
  </si>
  <si>
    <t>1.3</t>
  </si>
  <si>
    <t>MEL Support to Evidence Generation</t>
  </si>
  <si>
    <t>Enrico Bonauti</t>
  </si>
  <si>
    <t>Valentina De Col</t>
  </si>
  <si>
    <t xml:space="preserve">The activity proposed for 2021 builds on the evidence and expertise achieved in 2020. Originally conceived as cross-cutting research, the activity has been supporting the generation of evidence to demonstrate the added value of a multi-crop research program as recommended by the IAC during the Science Meeting in Nairobi in 2019 </t>
  </si>
  <si>
    <t>What Works Better For  Inclusivity of Global Agricultural Scientific Publications? Effects Of Systems-based Research For Development Approach on Gender, Youth and Other Diversities in Publication Networks</t>
  </si>
  <si>
    <t>Assess nutritional impacts of improved short-season lentil varieties in Bangladesh and India</t>
  </si>
  <si>
    <t>Yigezu A. Yigezu</t>
  </si>
  <si>
    <t>Aymen Frija, ICARDA</t>
  </si>
  <si>
    <t>The introduction of short season lentil varieties has multiple benefits including nutrition, income from land which would have been otherwise fallow, agrobiodiversity by breaking monocropping, improving soil health and changing the production system for the better.</t>
  </si>
  <si>
    <t>The allocated budget was not sufficient as we had to spend considerable time cleaning the data, collecting seed distribution data that was needed to serve as an instrument in the impact study. The data from West Bengal of India also will require more work for cleaning and analysis. We also plan to do an analysis of the impacs of the introduction of the short season lentil varieties on the production system and household dietary diversity.</t>
  </si>
  <si>
    <t>Analysis of the social, economic, environmental, nutritional and production system impacts of improved short-season lentil varieties in Bangladesh and India</t>
  </si>
  <si>
    <t>ICARDA Total 2021</t>
  </si>
  <si>
    <t>Dave Harris, Tim Pagella, Luke Dilley, Mary Crossland, Jules Yin, Emma Jones, Ana Maria Paez Valencia, Leigh Winoweiki, Javier Revilla Diez</t>
  </si>
  <si>
    <r>
      <t>Kai Mausch</t>
    </r>
    <r>
      <rPr>
        <b/>
        <sz val="11"/>
        <color theme="1"/>
        <rFont val="Calibri"/>
        <family val="2"/>
        <scheme val="minor"/>
      </rPr>
      <t xml:space="preserve"> (</t>
    </r>
    <r>
      <rPr>
        <sz val="11"/>
        <color theme="1"/>
        <rFont val="Calibri"/>
        <family val="2"/>
        <scheme val="minor"/>
      </rPr>
      <t>Wanjiku Gichohi, Sabine Hohman-Kee Tui)</t>
    </r>
  </si>
  <si>
    <t>Kai Mausch, Michael Hauser, Arega Alene, Yigezu Yigezu (others after consultation)</t>
  </si>
  <si>
    <t xml:space="preserve">Michael Hauser, Arega Alene, Kai Mausch </t>
  </si>
  <si>
    <t>Assess the impacts of GLDC's NRM practices</t>
  </si>
  <si>
    <t>Ingrid Oborn</t>
  </si>
  <si>
    <t>Karl Hughes, Arega Alene, Jules Bayala</t>
  </si>
  <si>
    <t xml:space="preserve">Integrated and multi-faceted impact assessment and learning strategy for GLDC. Jointly implemented and co-funded by SLU and FP3 </t>
  </si>
  <si>
    <t>Systematic review / meta analysis of GLDC crops impacts on soil and carbon</t>
  </si>
  <si>
    <t>Specific estimation of GLDC's impacts of soil organic carbon, fertility, and other NRM impacts</t>
  </si>
  <si>
    <t>ICRAF Total 2021</t>
  </si>
  <si>
    <t xml:space="preserve">20% Salary support and travel for FP Leader </t>
  </si>
  <si>
    <t>Arega Alene</t>
  </si>
  <si>
    <t>Coordination of FP1 activities</t>
  </si>
  <si>
    <t>Arega Alene (IITA)</t>
  </si>
  <si>
    <t>Producer and end user preference assessment by gender - cowpea in Nigeria</t>
  </si>
  <si>
    <t>Sika G.</t>
  </si>
  <si>
    <t>Arega Alene; Boukar Ousmane; Christian Fatokun</t>
  </si>
  <si>
    <t>Planned activities include conducting surveys in West Africa for GLDC crops</t>
  </si>
  <si>
    <t>Gender-responsive market segments for cowpea in Nigeria</t>
  </si>
  <si>
    <t>Arega Alene (Kai Mausch, Michael Hauser, Yigezu Yigezu (others after consultation)</t>
  </si>
  <si>
    <t>Arega Alene (Karl Hughes,  Jules Bayala)</t>
  </si>
  <si>
    <t>Arega Alene (Kai Mausch, Michael Hauser)</t>
  </si>
  <si>
    <t>FP1 Total Budget 2021</t>
  </si>
  <si>
    <t>Newsletter</t>
  </si>
  <si>
    <t>Thesis</t>
  </si>
  <si>
    <t>Website</t>
  </si>
  <si>
    <t>Other</t>
  </si>
  <si>
    <t>FP3: Activities 2021</t>
  </si>
  <si>
    <t>Funding for Sponsoring FP3 related events and supporting partner participation in the events</t>
  </si>
  <si>
    <t>Sponsorship of global events</t>
  </si>
  <si>
    <t>Assessment of parasitism due to locally recruited parasitoids of the fall armyworm (FAW) on sorghum in Burkina Faso, Mali and Niger</t>
  </si>
  <si>
    <t>Malick, Ba</t>
  </si>
  <si>
    <t>Preliminary findings suggest up to 75% egg parasitism due to  Telenomus remus compared to only  20% by Trichogrammatoidea sp.</t>
  </si>
  <si>
    <t xml:space="preserve">The 2019 and 2020 experiments consisted of laboratory and on-sation trials while 2021 will  expand to farmers fields </t>
  </si>
  <si>
    <t>Good candidate for biological control of the FAW identified</t>
  </si>
  <si>
    <t xml:space="preserve">Data on effectiveness of Telenomus and Trichogramma </t>
  </si>
  <si>
    <t>Screening of sorghum mini-core for resistance to fall armyworm</t>
  </si>
  <si>
    <t>Jaba Jagdish; Samuel Njoroge</t>
  </si>
  <si>
    <t>New invasive pest, need further study on breeding lines</t>
  </si>
  <si>
    <t>NA</t>
  </si>
  <si>
    <t>Resistant cultivar identified for use in sorghum improvement</t>
  </si>
  <si>
    <t>Resistant cultivar added to IPM package</t>
  </si>
  <si>
    <t>Biochemical and molecular mechanisms of resistance studies for Fall armyworm in context for sorghum crop</t>
  </si>
  <si>
    <t>Jagdish jaba</t>
  </si>
  <si>
    <t>Malick Ba and Sam Niroje</t>
  </si>
  <si>
    <t xml:space="preserve">New invasive pest, need to identify mechanism of resistance in sorghum </t>
  </si>
  <si>
    <t>Chemical analysis will be carried out in 2021</t>
  </si>
  <si>
    <t>Mechanism of resistance identified</t>
  </si>
  <si>
    <t>Data on Sorghum resistance mechanism to FAW</t>
  </si>
  <si>
    <t>Identify critical weather factors and crop growth stage for disease and insect-pests outbreaks in chickpea and Pigeonpea to develop prediction models</t>
  </si>
  <si>
    <t>Raju Ghosh, Jaba Jagdish,  A Rathore</t>
  </si>
  <si>
    <t xml:space="preserve">Climate change accelerated outbreak of pest and diseases has become a big challenge. Weather based pest and disease prediction models will help in timely management of them. </t>
  </si>
  <si>
    <t xml:space="preserve">We need to validate the models in field for different pests and diseases in chickpea and pigeonpea at multi-locations </t>
  </si>
  <si>
    <t>Weather based forecast model for timely disease/pest management developed and validated</t>
  </si>
  <si>
    <t xml:space="preserve">Forecast models for timely management of the diseases under climate change scenario </t>
  </si>
  <si>
    <t xml:space="preserve">Improve the farm productivity of pigeonpea through integrated management of phytophthora blight (an emerging disease of pigeonpea) </t>
  </si>
  <si>
    <t>Raju Ghosh</t>
  </si>
  <si>
    <t>Phytophthra blight is an emerging threat in pigeonpea owing to erratic rainfall. Lack of genetic resistance calls for its holistic management approach including fungicide applocation.</t>
  </si>
  <si>
    <t>Field testing of integrated disease management package against Phytophthora blight at hot-spot locations</t>
  </si>
  <si>
    <t>Package of practice (resistant cultivar + best fungicide and application method) including cultural practices for Phytophthora blight of pigeonpea demonstrated and made available.</t>
  </si>
  <si>
    <t xml:space="preserve">Resistant cultivar + best fungicide and application method evaluated forfor Phytophthora blight of pigeonpea </t>
  </si>
  <si>
    <t>Farm level status of emerging diseases of chickpea and pigeonpea to identify risk areas for mapping the spatial and temporal distribution in India</t>
  </si>
  <si>
    <t>The farmers are struggling to protect their crops from climate change accelerated pest and diseases. Outbreaks are becoming increasingly unpredictable leading to huge farm produce loss. Real time farm level monitoring and survilliance is essentail to know the current status and priority setting based on their occurence and potential distribution.</t>
  </si>
  <si>
    <t xml:space="preserve">Activity need extensive and periodical survilliance in the major chickpea and pigeonpea growing regions to map the priority pest and diseases. </t>
  </si>
  <si>
    <t xml:space="preserve">Potential distribution (risk area maps for spatial and temporal changes) of target diseases and insect-pests under future climate scenario developed at zonal/regional/state levels </t>
  </si>
  <si>
    <t>Risk map and potential distribution of target diseases made available</t>
  </si>
  <si>
    <t xml:space="preserve">Develop rapid diagnostic tools for identifying and quantifying the pathogens of chickpea  </t>
  </si>
  <si>
    <t xml:space="preserve">Co-existence of soil borne pathogens at a time makes it difficult to diffentiate the diseases based on visual symptoms. Hence rapid detection techniques are needed for timely diagnosis and management. </t>
  </si>
  <si>
    <t xml:space="preserve">Development of rapid and cost effective diagnostic tool (LAMP, qPCR) for identifying and quantifying S. rolfsii causing collar rot disease of chickpea </t>
  </si>
  <si>
    <t>LAMP and qPCR technology evaluated on S. rolfsii isolates collected from different agro-climatic zones</t>
  </si>
  <si>
    <t>Monitoring, characterization and virulence profiling of Fusarium spp. in chickpea and pigeonpea</t>
  </si>
  <si>
    <t xml:space="preserve">Diversity in Fusarium spp  is rapidly evolving leading to emergence of more virulent strains/races. </t>
  </si>
  <si>
    <t>Involves characterization of large number of isolates for both F. udum and F. oxysporum f sp ciceris both at pathological and molecular level</t>
  </si>
  <si>
    <t>Existing race/pathotype known for location-specific disease management startegy.</t>
  </si>
  <si>
    <t>Report, Dataset</t>
  </si>
  <si>
    <t>Study reaction of isolates ofFusarium spp on host differentials to assess pathogenic variation</t>
  </si>
  <si>
    <t>Monitoring of Fall army worm by using pheromone traps, and evalaution of newer molecules and biopesticdes against FAW in sorghum</t>
  </si>
  <si>
    <t>Gopalkrishnan</t>
  </si>
  <si>
    <t>This is new pest to sorghum, other millets and maize crop. There is need to evalaute various pheromone traps, biopesticides/inseticides and seed treatment chemical against FAW</t>
  </si>
  <si>
    <t>We are additonally also need to evaluate agroecology (push-pull strategy ) role in minimizing FAW incidence in sorghum and other millets</t>
  </si>
  <si>
    <t>Development of IPM stratgey (evalauted various biopesticides/inseticides, pheromone lure performance and suitable cropping system which hinders the population of FAW)</t>
  </si>
  <si>
    <t>IPM technology for FAW</t>
  </si>
  <si>
    <t>Evaluation of BNF, P-solubilization and antagonistic potential (on BGM, wilt and dry root rot) of diazotrophic bacteria on elite chickpea lines assessed.</t>
  </si>
  <si>
    <t>S Gopalakrishnan</t>
  </si>
  <si>
    <t>None</t>
  </si>
  <si>
    <t>In 2019-20, we had conducted antagonitic potenial under greenhouse experiments and published. In 2020-21, this will be further characterized under field conditions. Further, these will be characterized for their BNF and P-solubilziation</t>
  </si>
  <si>
    <t>No change in budget</t>
  </si>
  <si>
    <t>Establishment and impact of biocontrol agents assessed</t>
  </si>
  <si>
    <t>Biocontrol agents evaluated for dry root rot and BGM in chickpea</t>
  </si>
  <si>
    <t>Evaluation of efficient diazotrophic bacteria isolated from sweet sorghum bagasse for P-solubilization  and  yield enhancement traits in sorghum.</t>
  </si>
  <si>
    <t>In 2019-20, we had demonstrated its usefulness under greenhouse conditions. The data is published in 2020. In 2020-21, this will be demonstrated under field conditions. Further, the diazotrophic bacteria isolated will be chacterized for their P-solubilization</t>
  </si>
  <si>
    <t>Evaluation of sweet sorghum bagasse compost for growth-promotion and yield enhancements in sorghum</t>
  </si>
  <si>
    <t>Bagasse compost evaluated for growth promotion and yield enhancements in sorghum</t>
  </si>
  <si>
    <t>Characterization of Secondary metabolite(s) from Streptomyces sp. for soil borne diseases of sorghum</t>
  </si>
  <si>
    <t>In 2019-20, we had demonstrated antagonistic activity against charcol rot of sorghum under field conditions. The second year experiment needs to be done in 2020-21, so that we can confirm the results and publish.</t>
  </si>
  <si>
    <t>Secondary metabolite against charcoal rot of sorghum purified and evaluated in the field</t>
  </si>
  <si>
    <t>Biocontrol agents and metabolites evaluated for charcoal rot of sorghum</t>
  </si>
  <si>
    <r>
      <t xml:space="preserve">Assessing the potential of atoxigenic </t>
    </r>
    <r>
      <rPr>
        <i/>
        <sz val="11"/>
        <rFont val="Calibri"/>
        <family val="2"/>
        <scheme val="minor"/>
      </rPr>
      <t xml:space="preserve">Aspergillus flavus </t>
    </r>
    <r>
      <rPr>
        <sz val="11"/>
        <rFont val="Calibri"/>
        <family val="2"/>
        <scheme val="minor"/>
      </rPr>
      <t>strains in controlling the pre-harvest aflatoxin contamination of groundnut</t>
    </r>
  </si>
  <si>
    <t>Hari Kishan Sudini</t>
  </si>
  <si>
    <t>N/A</t>
  </si>
  <si>
    <t>Biocontrol remains a sustainable approach for manageing pre-harvest aflatoxin contamination as host plant resistance is still elusive</t>
  </si>
  <si>
    <r>
      <t xml:space="preserve">Second year field and glasshouse evaluation of non-toxigenic </t>
    </r>
    <r>
      <rPr>
        <i/>
        <sz val="11"/>
        <rFont val="Calibri"/>
        <family val="2"/>
        <scheme val="minor"/>
      </rPr>
      <t>A. flavus</t>
    </r>
    <r>
      <rPr>
        <sz val="11"/>
        <rFont val="Calibri"/>
        <family val="2"/>
        <scheme val="minor"/>
      </rPr>
      <t xml:space="preserve"> strains against toxigenic </t>
    </r>
    <r>
      <rPr>
        <i/>
        <sz val="11"/>
        <rFont val="Calibri"/>
        <family val="2"/>
        <scheme val="minor"/>
      </rPr>
      <t>A. flavus</t>
    </r>
  </si>
  <si>
    <r>
      <t xml:space="preserve">Potential non-toxigenic </t>
    </r>
    <r>
      <rPr>
        <i/>
        <sz val="11"/>
        <rFont val="Calibri"/>
        <family val="2"/>
        <scheme val="minor"/>
      </rPr>
      <t>A. flavus</t>
    </r>
    <r>
      <rPr>
        <sz val="11"/>
        <rFont val="Calibri"/>
        <family val="2"/>
        <scheme val="minor"/>
      </rPr>
      <t xml:space="preserve"> strains with biocontrol abilities against toxigenic </t>
    </r>
    <r>
      <rPr>
        <i/>
        <sz val="11"/>
        <rFont val="Calibri"/>
        <family val="2"/>
        <scheme val="minor"/>
      </rPr>
      <t>A. flavus</t>
    </r>
    <r>
      <rPr>
        <sz val="11"/>
        <rFont val="Calibri"/>
        <family val="2"/>
        <scheme val="minor"/>
      </rPr>
      <t xml:space="preserve"> strains </t>
    </r>
  </si>
  <si>
    <t>Development of early detection systems for Groundnut soilborne diseases</t>
  </si>
  <si>
    <t>Stem rot is an important soilborne disease of groundnut. Soilborne diseases are difficult to manage as visual symptoms appear after significant irrepairable damage happens inside the plant. Preliminary findings on groundnut stem rot disease indicated the possible detection of disease well before the appearance of visible symptoms.</t>
  </si>
  <si>
    <t>To seek external expert support in analyzing the images and identifying the diagnostic wavelengths</t>
  </si>
  <si>
    <t>Knowledge about the differential diagnostic wavelengths to identify infected plants from their healthy counterparts</t>
  </si>
  <si>
    <t>Precise diagnostic wavelengths to identify infected plants before visual symptoms appear</t>
  </si>
  <si>
    <t xml:space="preserve">Characterizing virulence spectrum of DM and blast pathogens of pearl millet </t>
  </si>
  <si>
    <t>DM and blast causing pathogens of pearl millet are highly variable. Hence, periodic monitoring and virulence characterization of pathogen populations is essential for the management of these diseases through host plant resistance. Highly virulent and geographically diverse pathotype-isolates will be selected for use in greenhouse screening of pearl millet breeding lines for disease resistance.</t>
  </si>
  <si>
    <t>Virulence spectrum of DM and blast pathogens analyzed, and pathotype-isolates identified for greenhouse screening of pearl millet</t>
  </si>
  <si>
    <t>Study reaction of isolates of DM and blast pathogens on host differentials to assess pathogenic variation.</t>
  </si>
  <si>
    <t>Integrated management of pearl millet blast through fungicides and host plant resistance</t>
  </si>
  <si>
    <t>High level of blast resistance is not available in the released and commercially grown pearl millet hybrids in India, Therefore, it is essential to integrate different methods of disease control. Field trial has been conducted in 2019 to evaluate efficacy of fungicides and biocontrol agents against pearl millet blast. Best combination of bio-agent, fungicide and moderate level of host resistance will be evaluated in 2020 and 2021 to develop IDM module for the management of pearl millet blast.</t>
  </si>
  <si>
    <t xml:space="preserve">IDM module (moderate resistance + best fungicide and biocontrol and application method) for the management of pearl millet blast developed </t>
  </si>
  <si>
    <t>Evaluate IDM package comprising moderate host plant resistance, fungicide and biocontrol agent for the management of pearl millet blast</t>
  </si>
  <si>
    <t>Characterising sorghum lethal necrosis disease complex in Kenya</t>
  </si>
  <si>
    <t>Sam Njoroge</t>
  </si>
  <si>
    <t>Eric Manyasa</t>
  </si>
  <si>
    <t>This is an emerging disease on sorghum and other millets that caused significant damage on Maize. It will be the first global confirmation of it occurrence as a disease complex. It has significant implications on crop management and on the livelihoods of farmers.</t>
  </si>
  <si>
    <t>Confirmation of MLND disease complex and magement options for reducing disease incidence and severity</t>
  </si>
  <si>
    <t>Status of the MLND disease complex in sorghum and other millets wwill be determined</t>
  </si>
  <si>
    <t>Optimizing doubled up intercropping systems for sustainable intensification in Malawi</t>
  </si>
  <si>
    <t>Anthony Whitbread</t>
  </si>
  <si>
    <t>Amos Ngwira, Prof. Sieg Snapp</t>
  </si>
  <si>
    <t>The 4 years of field and modelling work is complete and being published.  Impact assessment and farmer survey (n=300) is underway to assess adoption rates, cost-benefit and gross margins. 2021 will bring these findings to the development partners, esp. CRS and USAID and can be expected to influence major investment decisions of donors.</t>
  </si>
  <si>
    <t>No change from 2020. Funds will support consultancy for Prof. Snapp (MSU) and Dr Amos Ngwrira (DARES-Malawi)</t>
  </si>
  <si>
    <t>Scaling optimized doubled up intercropping systems for sustainable intensification in Malawi</t>
  </si>
  <si>
    <t>Journal Article, Development of training material for extension services for implementing and scaling double-up legume systems in Malawi</t>
  </si>
  <si>
    <t>Agricultural systems modelling/Participatory field trials under smallholder conditions in different cropping systems under different environments evaluated</t>
  </si>
  <si>
    <t>Promote crop-livestock integration at farm level for enhancing resilience and farm income in WCA</t>
  </si>
  <si>
    <t>Vincent Bado (ICRISAT)/
Myriam Adam (CIRAD)</t>
  </si>
  <si>
    <t xml:space="preserve">
Myriam Adam (CIRAD); Katrien Descheemaeker (WUR)</t>
  </si>
  <si>
    <t>1. In Mali , we need to finalize the data clean up from 2019 crop season and integrate it in our modelling study. There is need for staff hire on the ground to support this activity
2&amp;3:  need to hire enumerators for conducting te survey + need of support staffs to be based in the village to conduct the biomass survey</t>
  </si>
  <si>
    <t>1. Potential of crop-livestock integration for agro-ecological intensification in southern Mali
2. Biomass managament by different farm types in semi-arid Burkina Faso 
3. Biomass fluxes map</t>
  </si>
  <si>
    <t>1. Mali: Integrate analysis of crop and animal trials into whole-farm analysis. This will lead to a paper submitted in 2021.  2. Burkina Faso: Finalize farm typology; 3. Burkina Faso: Sart of biomass monitoring during the dry season and further. First analysis of bioimass flows will be ready at the end of 2021. analysis and relate farm types with biomass management practices. This will lead to a paper submitted in 2021</t>
  </si>
  <si>
    <t xml:space="preserve">Identify criteria and indicators for analyzing sustainability that could be applicable across the farming systems in the regions. Finding common and region-specific indicators, and then quantifying them for a set of GLDC-specific options </t>
  </si>
  <si>
    <t>Shalander Kumar (ICRISAT)</t>
  </si>
  <si>
    <t>Katrien Descheemaeker (WUR) 
Pierre Chopin, Christine Watson, Ingrid Oborn &amp; Sigrun Dahlin (SLU)</t>
  </si>
  <si>
    <t xml:space="preserve">We have made good progress in developing a comprehensive index (tool) for assessing farming systems sustainability. In 2020 we plan validate the   tool and make it online to be made avaialable for all stakeholders gloably and also with all other CRPs. We will complete sustainability assessment of farming systems in 5 loaction in India and two countries in WCA. 
A paper in the journal Agronomy for Sustainable Development is currently under revision with a good chance to be accepted.  </t>
  </si>
  <si>
    <t>By now the sustaianability measurement framework and tool is ready, this year we plan to pilot the tool in number of locations with stakeholders. Moreover the work is expanded to west Africa this year.</t>
  </si>
  <si>
    <t xml:space="preserve">1. Develop and validate the online open access tool for farminhg systems sustaianbility assessment for stakeholders
2. Tool is veried in India and WCA
3. Capcity building of partners on sustaianbility assessment for encouraging investments on sustainable farming systems
</t>
  </si>
  <si>
    <t>This work and outputs will contribute to promote investments on sustainabile intensification and also tp achieve sustainable livelihoods in SA and SSA.</t>
  </si>
  <si>
    <t>Understanding the climate and market risks farmers face in SSA and SA to co-design better farm-level interventions</t>
  </si>
  <si>
    <t>Akinseye Folorunso M, Murtala M. Badamasi (CDA-BUK), Amos Ngwira, Andrew Smith, Patrick Okori, Swai Elirehima (TARI-Tz)</t>
  </si>
  <si>
    <t xml:space="preserve">Data generated will contribute to CGIAR big-database platform; parametrisations in APSIM releases representing agro-climate environment for the crops, and will underpin agro-climate extension data; Capacity enhancement training- to increase  farmer's adoption towards improved production technology </t>
  </si>
  <si>
    <t>Scaling climate risk information to farmers in Nigeria, Kenya, Malawi and Tanzania.</t>
  </si>
  <si>
    <t xml:space="preserve">1. On-farm  and on-station agronomic data with detail management and soils  collated 
2. At least 5 sorghum  and groundnut varieties; 4 pearl millet varieties calibrated and validated representing maturity ranged from early to late 
3. At least one conference presentation, capacity enhancement training for smallholder farmers, and full manuscript draft accepted.
</t>
  </si>
  <si>
    <t xml:space="preserve">Current crop-livestock production and marketing systems characterized for selected locations in Niger/Burkina Faso using past studies, existing survey data and gap fill through additional FGDs with the stakeholders for parameterizing whole farm models to simulate farm productivity considering farm income and gender </t>
  </si>
  <si>
    <t xml:space="preserve">Vincent Bado </t>
  </si>
  <si>
    <t>Shalander Kumr (ICRISAT)</t>
  </si>
  <si>
    <t>The potential of whole farm mopdelling as decision support for co-desiging appropriate interventions for sustaianble intensification and improving crop-livestock value chains have show good romise. This year we will use and share HH modelling results  from twi countries with innovation platform/cooperatives to strengthen crop-livestock value chains.</t>
  </si>
  <si>
    <t xml:space="preserve">(1) Develop farming systems scenarios integrating the development of integrated management options of plant density and fertilizers for new improved millet varieties;
(2) Use HH modelling tools to support rural cooperative of crop-livestock value chain actors   </t>
  </si>
  <si>
    <t>The outputs in 2021 will contribute to sustainavle intenfication of pearl millet based systems at large scale and development of rural cooperatives of crop-livestock value chain actors. These cooperative will enhace their efficiemncy by using DSS tools</t>
  </si>
  <si>
    <t xml:space="preserve">Household bio-economic whole farm model parameterized, tradeoffs/synergies analyzed and deployed successfully for at least 3 contrasting farming systems in semiarid south India evaluating climate smart interventions and providing pathways for doubling farmer income. </t>
  </si>
  <si>
    <t xml:space="preserve">Shalander Kumar </t>
  </si>
  <si>
    <t>Andrew Smith (ICRISAT)</t>
  </si>
  <si>
    <t>Untill now we have been able to develop decision support household models for 9 districts of three Statae in India working with KVKs. This year will crucial to validate these models participatovely and pilot them at field level with different KVKs.</t>
  </si>
  <si>
    <t>Household farming systems models are validated for nine districts.
The HH model are piloted at least in five locations to promote then as DSS for KVKs/Sextion system</t>
  </si>
  <si>
    <t>The outputs in 2021 will help validate the tools and build capacity of KVKs/Extension system on HH modelling tools as DSS. That is going to be have significant impact on deissemination of sustainable and resilient farming system practices at large scale.</t>
  </si>
  <si>
    <t>Mechanization of cereal crop residues harvest and processing to increase its utilisation by ruminants and increase crop-livestoc integration and job creation.</t>
  </si>
  <si>
    <t>Hakeem Ajeigbe</t>
  </si>
  <si>
    <t>A.Musa, M. Mohammed, H.Mohammed, F.M. Akinseye</t>
  </si>
  <si>
    <t>high</t>
  </si>
  <si>
    <t xml:space="preserve">In view of the accelerated climate change and reducing grazing lands, Livestock will increasingly depend on crop residues for feed. While it is necessary to improve crop residue utilisation, we also need to increase its  production and quality crop residues </t>
  </si>
  <si>
    <t>Increased in activities to include on station and on-farm accros 3 agroecological zones and lab analysis.</t>
  </si>
  <si>
    <t>1. Small farm mechnasation to increase cereal crop residues harvest and  utilisation for  ruminants productivity enhancement
2. Small business created to support farm mechanization 3. Farmer Participatory Evaluation of improved intercropping options to maximise grain and biomass production and improve quality of residue availble for livestock feed</t>
  </si>
  <si>
    <t>1).Demonstrations of crop residue processing and livestock utilisation reaching at least 6,000 farmers. 2).Conduct 6 on station trial across 3 agro ecological zones 3). Conduct 12 on farm trials across 3 agro ecological zone  4). Analysis of crop residue of intercropping option to quantify the quantity and quality of feed available from different intercroping options for ruminant livestock 5). Reports of above</t>
  </si>
  <si>
    <t>Development of modelling tools to analyses climate risk for cropping systems in SA</t>
  </si>
  <si>
    <t>The GEMS team assembled the necessary capacities, tools and algorithms to deal with the large-scale simulations for the case study of rabi-sorghum in India with IIMR (Indian Institutes of Millet Research) and CZU (Czech Agricultural University) partners. The APSIM model-set up for 600 locations and range of relevant GxExM has been successfully set up using the high computational facility at CZU. This resulted in several millions of combinations and outputs for which we will have to design the automated analysis and feed in software (it can seen in ). The tool has been tested for sorghum and It is final stage of completion for other crop (Pearl millet and groundnut). The tool will not help breeder to design the crosses based on environment and soil type of particular environemt to meet the product profile target but it can also help in optimizing the managment practices (GxExM)</t>
  </si>
  <si>
    <t>1)Validation and testing of first developed on-line prototype v. 1.0 tool to optimize GxExM in support of crop improvement programs (potentially other stakeholders):https://maps.csita.cz/ 2)TPE analyses for pigeonpea and groundnut (SA) and PearlMillet and Sorghum (SA, WCA) to support crop improvement in progress 3) Phenotyping and validation of key parameter for model application and relevant TPE  4)To enable critical phenotyping methods to NARS and other key stakeholders (environmental adaptation) 5) Short term training  advance phenotyping method to understand adaptation trait for NARS</t>
  </si>
  <si>
    <t>The tool will not help breeder to design the crosses based on environment and soil type of particular environemt to meet the product profile target but it can also help in optimizing the managment practices (GxExM)</t>
  </si>
  <si>
    <t>Spatial distribution of cropping pattern in Niger with high resolution sentinel 1 and 2 imagery to scale-up sustainable farming systems using the indicators identified in activity 1</t>
  </si>
  <si>
    <t>Mohammed Irshad Ahmed</t>
  </si>
  <si>
    <t>Vincent Bado, Shalander Kumar</t>
  </si>
  <si>
    <t>1.Critical input for spatial charatcerization of crop-live stock production systems and market vlaue chains.
2. Identify criteria and indicators for analyzing sustainability that could be applicable across the farming systems in the regions. 
3. Current crop-livestock production and marketing systems characterized, modelled for  increased farm productivity ,income and gender empowerment</t>
  </si>
  <si>
    <t>Additional field work of ground truthing and stakeholders intercations to integrtae these results in decision making</t>
  </si>
  <si>
    <t>Digital map of cropping pattern in Sub-saharan Niger</t>
  </si>
  <si>
    <t>1.Critical input for spatial charatcerization of crop-live stock production systems and market vlaue chains.
2. Supplement the work on  Identify criteria and indicators for analyzing sustainability that could be applicable across the farming systems in the regions. 
3. Current crop-livestock production and marketing systems characterized, modelled for  increased farm productivity ,income and gender empowerment</t>
  </si>
  <si>
    <t>Feminisation of agriculture in India - what interventions can relieve the burden of women</t>
  </si>
  <si>
    <t>Padmaja Ravula</t>
  </si>
  <si>
    <t>S Nedumaran</t>
  </si>
  <si>
    <t>The labor productivity of many women smallholders is constrained by lack of access to labor-saving technologies and the most basic of farm tools. </t>
  </si>
  <si>
    <t>Geendered impacts of labor saving technologies: th case of NBeG-47 chickpea variety</t>
  </si>
  <si>
    <t>One more round of input-output data colleciton for the year 2020-21;  data set with documentation; working paper leading to a draft journal article</t>
  </si>
  <si>
    <t>Nutrition messaging through adolescents - boys and girls - using ICT/mobile phones for GLDC crops grown in the region in selected tribal regions of Telangana</t>
  </si>
  <si>
    <t>Ram Dhulipala</t>
  </si>
  <si>
    <t>The aim of the activity is to improve the nutrition knowledge of the respondents via messaging targeting the vulnerbale population</t>
  </si>
  <si>
    <t>Develop a nutrition messaging app for wider dissemination in the region and beyond</t>
  </si>
  <si>
    <t>Improvements in KAP on nutrition in adolescents through nutrition messaging
Completion of nutrition messaging sessionsfor adolescents over 4-6months; KAP endline survey; data analysis and report writing; developing an app using the nutrition  messaging material developed</t>
  </si>
  <si>
    <t>Piloting nutrition messaging at large scale through an App developed for the purpose</t>
  </si>
  <si>
    <t>Feminization, women's empowerment and nutrition outcomes- Pathways for gender mainstreaming under GLDC farming systems based on systematic review</t>
  </si>
  <si>
    <t>Shalander Kumar
Steve Bohan
Jules Bayala</t>
  </si>
  <si>
    <t>Women's empowerment is an effective pathway for better nutritonal outcomes for women, children and the household- Development of a legacy paper based on the gender work under GLDC regions and farming systems</t>
  </si>
  <si>
    <t>Additionally a systematic review will have to be carried to develop a legacy paper on gender mainstraeming absed on GLDC faming systems</t>
  </si>
  <si>
    <t>Women's empowerment and nutritional outcomes: a gendered analysis
Completion of data analysis and drafting the paper
Legacy paper on gender mainstreaming under GLDC farming systems</t>
  </si>
  <si>
    <t>Completion of data analysis and drafting the paper
Systemaic review suggsted future pathways fotr gender mainstreaming</t>
  </si>
  <si>
    <t>Resilience capacities, agricultural diversification, food and nutrition security in Zimbabwe</t>
  </si>
  <si>
    <t>Martin Moyo</t>
  </si>
  <si>
    <t xml:space="preserve">Major focus will be on enhancing capacities on household resilient capacities and agricultural diversification and inform policies on resilience building </t>
  </si>
  <si>
    <t>Less field work, mostly focus on capacity building and reporting</t>
  </si>
  <si>
    <t xml:space="preserve">Enhancing capacities on household resilient capacities and agricultural diversification and inform policies on resilience building </t>
  </si>
  <si>
    <t>Multiple efforts enhancing resilience of farm households and rural communities</t>
  </si>
  <si>
    <t>ICRISAT Total</t>
  </si>
  <si>
    <t>Developing decision support tools to evaluate performance of legume technologies across a range of agro-ecologies  and socio-economic conditions</t>
  </si>
  <si>
    <t>Quang Bao Le</t>
  </si>
  <si>
    <t>Girma Tesfahun Kassie (ICARDA);
Boundia A. Thiombiano (UNB, Burkina Faso);
Grace Villamor (Scion, New Zealand);
Takafumi Myasaka (University of Nagoya, Japan)</t>
  </si>
  <si>
    <t>(1) Produce quality publications on GLDC's integrated asessment/simulation support tools 
(2) Develope University curriculum on farming system analysis and modelling, and short training course(s) for master students and key extensionists (ToT level) for tool users</t>
  </si>
  <si>
    <t>Decision support tools to assess impacts of farm management innovations on performances of smallholder systems under typical contextual scenarios developed and used</t>
  </si>
  <si>
    <t>Tool use guides (on ABM, 
ISI journal article manuscript (submitted or accepted)
Datasets
Learning/teaching materials
Capacity for FS analysis and/or modelling developed for NARS and NGO</t>
  </si>
  <si>
    <t xml:space="preserve">(1) Agricultural system simulation models (agent-based model, nutrient balance/flow models) used to assess ex-ante impacts of innovation practices on crop production efficiency and household livelihoods, and best-bet options identified
(2) At least 10 M. Sc. Students trained in sustainable cropping systems management
</t>
  </si>
  <si>
    <t xml:space="preserve">Analyzing the impact of GLDC innovations for managing abiotic and biotic stresses in the agro-ecosystems  (Activity leader:  Safaa Kumari - Co-leader: Seid A. Kemal)
</t>
  </si>
  <si>
    <t>Safaa Kumari</t>
  </si>
  <si>
    <t>Seid Kemal</t>
  </si>
  <si>
    <t>1. Due to farming system changes and weather variability, chickpea and lentil diseases and inset pests are increasing and reduced the production of the two crops. For example, lentil area decreased from 120,000 ha in 2017/18 to 99,000 ha in 2018/19 cropping season in Ethiopia. Based on our field observation during 2018 and 2019, over than 50% yield reduction was estimated in the infected fields. However, the productivity can be doubled for both crops through improved crop technologies. 
2. Impacts of emerging diseases and insect pests of genetic erosion of pulse in Ethiopia. Since the impacts of the technologies were not assessed in the past, this activity will generate important information of chickpea and lentil technology impacts to the small holder farmers</t>
  </si>
  <si>
    <t xml:space="preserve">1. Molecular charcterization for emerging viruses of pulse in Ethiopia.
2. To include small rainy season lentil and chickpea crops
</t>
  </si>
  <si>
    <t>1. Major production constraints identified and prioritized to design management practices
2.Determine the impacts of chickpea and lentil technologies and associated knowledge and skills in increasing productivity and understand emerging biotic and abiotic stresses affecting productivity of the two crops and impact of farmers livelihoods</t>
  </si>
  <si>
    <t>• Establish IPM options 
• Characterize Emerging viruses 
• Publish ISI manuscript</t>
  </si>
  <si>
    <t>Identifying gender disaggregated farmers’ information needs to integrate the use of improved GLDC varieties to improve farming system performance</t>
  </si>
  <si>
    <t>Bezaiet Dessalegn</t>
  </si>
  <si>
    <t>Quang Bao Le, Woineshet Asnake</t>
  </si>
  <si>
    <t>This will be the final product in form of journal article and submitted manuscript on innovative gender research that integrates both qualitative and quantitative approaches from the three previous research years supported by GLDC.</t>
  </si>
  <si>
    <t>Implications of social differentiation on farmers’ choices to grow cowpea in Burkina Faso; 
Towards understanding the gender based constraints for adopting improved lentil varieties in Amhara region, Ethiopia</t>
  </si>
  <si>
    <t>Contributing to the achievemrnt of the following CoA3.3's milestone:
(1) Improved understanding of the social-ecological factors strongly affecting livelihood system impacts in drylands</t>
  </si>
  <si>
    <t>Identify criteria and indicators for analyzing sustainability that could be applicable across the farming systems in the regions</t>
  </si>
  <si>
    <t>Woineshet Asnake (ICARDA), Grégoire Meylan (ZHAW); Boundia A. Thiombiano (UNB) (former name: UPB); Shalander Kumar (ICRISAT); Pius Krueti (ETH Zurich)</t>
  </si>
  <si>
    <t>Besides C&amp;I at farm-household level, the activity will continue to identify additionally C&amp;I at landscape scale, then it will collaborate with Activity 3.6.1 (Shalander Kumar) to:
(1)  yield a unified, multi-level framework and C&amp;I set, and  
(2) apply that to sustainability assessments across research sites. 
The application of a holistic, yet unified C&amp;I set across multiple sites with active participation of a wide range of stakeholders will create a critical mass ensuring high impact. 
(3) The C&amp;I set will have a perspective regarding applications in bilatoral projects of CGIAR (mapped) and partners in 2021 and beyond GLDC.
(4) Contribution to university's curriculum development of related subject in farming system analysis, rural development.</t>
  </si>
  <si>
    <t>We propose to keep the same bugget to 2020, because in 2021 there is less operational cost but instead more staff time for particupar involved scientists in writing publications and sharing research outcomes with partners, stakeholders and international scholar community</t>
  </si>
  <si>
    <t>Multi-scale framework, criteria and indicators for sustainability (including resilience) of agricultural livelihood systems clarified,  tested and diserminated for uses</t>
  </si>
  <si>
    <t>Tool (Sust C&amp;I protocol)  
Reports
ISI Journal article manuscript (submitted or accepted)
Multi-scale C&amp;I dataasets of Case Sites
Capacity for sustanability assessment developed for NARS, NGO, farmers</t>
  </si>
  <si>
    <t>Contributing to the acgivement of the following CoA 3.3's milestones: 
(1) Environmental and livelihood impacts of GLDC intervention tested at scale to avoid negative unintended consequences, and amplifying synergies contributing to, poverty reduction, equitable access to development opportunities, and nutritional security identified taking into account ecosystem services.
(2) Evidence that household interventions can generate beneficial impacts on CGIAR sub-IDOs at scale.</t>
  </si>
  <si>
    <t>20% Salary Support and travel for FP Leader</t>
  </si>
  <si>
    <t>Jules Bayala</t>
  </si>
  <si>
    <t>Salary Support and travel for FP Leader</t>
  </si>
  <si>
    <t xml:space="preserve">Co-design GLDC options for improving farmers' livelihoods and agro-ecosystem resilience in Burkina Faso, Mali, and Niger / 2019-2021: Multilocation study for assessing the effects of the use of improved varieties of legume and cereal on resilience of the farming systems / Field experiment of various size of Zai pit and fertilizer application  in Burkina Faso </t>
  </si>
  <si>
    <t>Catherine Dembele</t>
  </si>
  <si>
    <t>Pierre Coulibaly (AMEDD, Mali), Sanou Josias (INERA-Burkina Faso), Nebie Baloa (ICRISAT-Mali), Jules Bayala (ICRAF), Chabi, Adeyemi (ICRAF)</t>
  </si>
  <si>
    <t>Data for a third cropping season that will be collected in 2021 (the 3rd season of the experiment) will help capturing the impacts of climate variabilitity for our quest for designing GLDC reslient options for improving farmers' livelihoods and agro-ecosystem in Burkina Faso, Mali, and Niger</t>
  </si>
  <si>
    <t>GLDC crop options for improving farmers' household diet and livelihoods and agro-ecosystem resilience in Burkina Faso, Mali, and Niger</t>
  </si>
  <si>
    <t>3rd season data collection and survey data on farmers opinion about the potential of the improved seeds for nutrition and livelihood enhancement</t>
  </si>
  <si>
    <t>Complementarity of three main farming components (crop-tree-livestock) for improved household nutrition in Burkina Faso, Mali and Niger</t>
  </si>
  <si>
    <t>Pierre Coulibaly (AMEDD, Mali), Jules Bayala (ICRAF), Chabi, Adeyemi (ICRAF)</t>
  </si>
  <si>
    <t>Best varieties of fruit and vegetable species identified for enhancing diversified household diet and improving their nutrition as the survey revealed the lack of fruit consumption in the 3 target countries, Burkina Faso, Mali and Niger.</t>
  </si>
  <si>
    <t>Data available for designing small household gardens for promoting fruit and vegetable consumption and diversifying household diet and improving household nutrition</t>
  </si>
  <si>
    <t xml:space="preserve">Data collection on fruit tree phenology and fruit production and survey data on women farmers opinion on small garden usefulness  </t>
  </si>
  <si>
    <t> Impact of GLDC farming systems on NRM and health</t>
  </si>
  <si>
    <t> Bayala Jules</t>
  </si>
  <si>
    <t> ICRAF</t>
  </si>
  <si>
    <t> Dembele Catherine, Chabi Adeyemi, Tor Vagen, Leigh Winowiecki</t>
  </si>
  <si>
    <t>Sustainability of the farming systems is key but there is a dearth of data on how GLDC-based farming systems affect it</t>
  </si>
  <si>
    <t xml:space="preserve"> Development of proof of concept started in 2020 but will be completed in 2021. </t>
  </si>
  <si>
    <t> Changes in land uses mapped. We have made good pogress in developing the protocols and hiring a consultant conversant with drones technology for NR assessment</t>
  </si>
  <si>
    <t>1 </t>
  </si>
  <si>
    <t>Data set on NRM</t>
  </si>
  <si>
    <t>Structured review and meta-analysis on NRM evidence for inclusion of grain legumes and dryland cereals in farming systems</t>
  </si>
  <si>
    <t xml:space="preserve">Ingrid Oborn </t>
  </si>
  <si>
    <t>Shem Kuyah, JKUAT/ICRAF, Tarirai Muoni, ICRAF/SLU, Jules Bayala, ICRAF; Kumar Shalander, ICRISAT, Sreenath Dixit, ICRISAT, Karl Hughes, ICRAF; Kai Mausch, ICRAF, Mattias Jonsson, SLU, Sigrun Dahlin, SLU</t>
  </si>
  <si>
    <t>It is a joint activity of FP1 (1.4) and FP3 (3.3) and will help build narratives around part and ongoing work on the evidence of NRM inpacts of legume and dryland cereal integration into farming systems in S Asia and SSA</t>
  </si>
  <si>
    <t>Review natural resources management (NRM) evidence for the inclusion of priority grain legumes (groundnut, soybean, pigeon pea, lentil, common beans, cowpea and chickpea) and dryland cereals (sorghum, finger millet, pearl millet) in farming systems in the semi-arid and sub-humid dryland agro ecologies of sub-Saharan Africa and South Asia. </t>
  </si>
  <si>
    <t>Finalised structured review and meta-analysis on NRM evidence for inclusion of grain legumes and dryland cereals in farming systems. Methods were developed and data colleted (data-base is being built). Two manuscripts are being developed.</t>
  </si>
  <si>
    <t>Two peer-review papers, structured treview + meta-analysis</t>
  </si>
  <si>
    <t>LegumeSELECT: Science-driven Evaluation of LEgume Choice for Transformed livelihoods</t>
  </si>
  <si>
    <t>Tarirai Muoni (ICRAF), Anne Kuria (ICRAF); Maurice Shiluli (KALRO); Ingrid Öborn ICRAF/SLU; Alan Duncan Edinburgh Univ., Jim Hammond ILRI, IITA</t>
  </si>
  <si>
    <t> High </t>
  </si>
  <si>
    <t>Importance of legume crops for both nutrition and land restoration</t>
  </si>
  <si>
    <t>List of suitable legumes and their impacts on livelihoods and agro-ecosystems, and knowledge on farmer preferences from field surveys</t>
  </si>
  <si>
    <t>Manuscript: Farmers’ preferences for legume functions, and using landscapelevel correlates to predict preferences in new locations</t>
  </si>
  <si>
    <t>Peer-review paper</t>
  </si>
  <si>
    <t>Ingrid Oborn (ICRAF/SLU)</t>
  </si>
  <si>
    <t>Anne Kuria (ICRAF); Maurice Shiluli (KALRO); Edinburgh Univ., ILRI, IITA</t>
  </si>
  <si>
    <t>List of suitable legumes and their impacts on livelihoods and agro-ecosystems</t>
  </si>
  <si>
    <t>Synthesis of data on multi-purpose legume productivity, quality and use across SSA</t>
  </si>
  <si>
    <t>ICRAF Total</t>
  </si>
  <si>
    <t>Screening of the best cowpea accessions (from previous study) for the study of mechanism of resistance to the flower bud thrips Megalurothrips sjostedti</t>
  </si>
  <si>
    <t>Abou Togola</t>
  </si>
  <si>
    <t>Ousmane Boukar</t>
  </si>
  <si>
    <t>Identification of the resistance mechanism to thrips in cowpea will accelerate development of resistant lines  by breeders</t>
  </si>
  <si>
    <t>n/a</t>
  </si>
  <si>
    <t>The mechanism of resistance to flower thrips identified</t>
  </si>
  <si>
    <t>Data on mechanisms of resistance collected and anlyzed</t>
  </si>
  <si>
    <t>Releasing of biocontrol agents against Maruca vitrata in Mali and Niger, and monitoring establishment</t>
  </si>
  <si>
    <t>Manuele Tamo</t>
  </si>
  <si>
    <t>Preliminary observations from earlier releases in Benin and Burkina Faso indicate up to 80% pod borer population reduction</t>
  </si>
  <si>
    <t>Data on pod borer incidence and establishment of parasitoids</t>
  </si>
  <si>
    <t>Assessment of ecological interactions between host plants, pod borer, biocontrol agents and climatic variables</t>
  </si>
  <si>
    <t>Fousseni Traore INERA, Burkina Faso</t>
  </si>
  <si>
    <t>The assessment of ecological interaction can better guide future releases for improved establishment and enhanced impact of biocontrol agents</t>
  </si>
  <si>
    <t>Key factors leading to enhanced biological control performance identified</t>
  </si>
  <si>
    <t>Data on ecological interactions on both cowpea crops and wild host plants</t>
  </si>
  <si>
    <t>Integrating new drought tolerant soybean and cowpea genotypes to intercropping and rotation systems across agro-ecologies (GxExM) and socio-economic conditions</t>
  </si>
  <si>
    <t>Steve Boahen</t>
  </si>
  <si>
    <t>Canon Engoke</t>
  </si>
  <si>
    <t>Smallholder farmers practice several cropping systems which are characterized by  low productivity. This activity is essential to  contribute to optimize, intensify and diversify the systems to increase smallholder productivity</t>
  </si>
  <si>
    <t>Synergistic cropping systems for enhancing liveliholds identified</t>
  </si>
  <si>
    <t>Report, dataset and manuscript</t>
  </si>
  <si>
    <t>Participatory field trials under smallholder conditions in different cropping systems under different environments evaluated</t>
  </si>
  <si>
    <t>Alpha Kamara</t>
  </si>
  <si>
    <t>NkekiKamai/Jibrin Jibrin</t>
  </si>
  <si>
    <t>Information generated will help in scaling legume technologies</t>
  </si>
  <si>
    <t>Increased cost of travelling and personnel</t>
  </si>
  <si>
    <t>Tools to predict performance of legume varieties</t>
  </si>
  <si>
    <t>Report and dataset</t>
  </si>
  <si>
    <t>Agricultural system simulation models (agent-based model, nutrient balance/flow models) used to assess ex-ante impacts of innovation practices on crop production efficiency and household livelihoods, and best-bet options identified</t>
  </si>
  <si>
    <r>
      <t xml:space="preserve">Evaluating symbiotic effectivesness of indigenous </t>
    </r>
    <r>
      <rPr>
        <i/>
        <sz val="11"/>
        <rFont val="Calibri"/>
        <family val="2"/>
        <scheme val="minor"/>
      </rPr>
      <t>Bradyrhizobium</t>
    </r>
    <r>
      <rPr>
        <sz val="11"/>
        <rFont val="Calibri"/>
        <family val="2"/>
        <scheme val="minor"/>
      </rPr>
      <t xml:space="preserve"> strains isolated from Mozambican soils </t>
    </r>
  </si>
  <si>
    <t>Amaral Chibeba</t>
  </si>
  <si>
    <t>Important study to improve soil fertility of smallholder farmers who use little or no fertilizer nitrogen. The results would add value as an essential component of the cropping system</t>
  </si>
  <si>
    <t>Conduct additional field sampling and Lab analysis on MPN count across ecologies</t>
  </si>
  <si>
    <t>Effective indigenous Bradyrhizobium strains for soybean inoculation identified</t>
  </si>
  <si>
    <t>Report and Manuscript</t>
  </si>
  <si>
    <t>On-farm evaluation of Hand Push Legume Seeder Acceptance among Soybean and Cowpea Farmers in Mozambique (Expand Activity on-farm)</t>
  </si>
  <si>
    <t>Divage Belarmino</t>
  </si>
  <si>
    <t>H</t>
  </si>
  <si>
    <t>a)Reduction in time spent sowing legumes per unit area; b) Labor savings on sowing; c) Increased adoption of improved Legume varieeties, d) Improved household income, and food and nutrtional security</t>
  </si>
  <si>
    <t xml:space="preserve">Benefits and acceptance of Hand Push Legume Seeder among Soybean and Cowpea Farmers Mozambique in Mozambique evaluated </t>
  </si>
  <si>
    <t>IITA Total</t>
  </si>
  <si>
    <t>Optimizing cereal/legume intercropping</t>
  </si>
  <si>
    <t>Julie Dusserre</t>
  </si>
  <si>
    <t xml:space="preserve">The activity is important to improve productivity, resilence and sustainability of sorghum based cropping systems in the North-central region of Burkina Faso </t>
  </si>
  <si>
    <t>Test sorghum cultivars bred for their performance in intercropping with cowpea</t>
  </si>
  <si>
    <t>FP3.O2. Cropping systems sustainably intensified and diversified</t>
  </si>
  <si>
    <t>Improving productivity, resilience and sustainability of sorghum based cropping systems through diversification</t>
  </si>
  <si>
    <t>Identify agro-ecological options to optimize interactions between plants
 - Characterization of companion plants for intercropping
 - Set up of a participatory experimental platform to test with farmers’ different combination of plants</t>
  </si>
  <si>
    <t xml:space="preserve">Landscape scale estimations of agricultural performance of smallholder farming systems using satellites and UAVs : Case study of an agroforestry parkland of Senegal </t>
  </si>
  <si>
    <t>Leroux Louise</t>
  </si>
  <si>
    <t>ISRA, CSE</t>
  </si>
  <si>
    <t>A robust assessment of staple crops production in agroforestry parklands at landscape scale is important to support sustainable intensification practices. This activity aims at bridging the critical gaps observed in the agroforestry systems literature, making use of state-of-the art high spatio-temporal resolution multisources images (Sentinel-2, PlanetScope and RapidEye) together withand ground-observations.</t>
  </si>
  <si>
    <t>Mapping several ecosystem services in agroforestry parklands
Mapping agroforestry parkland performance with UA</t>
  </si>
  <si>
    <t xml:space="preserve">A robust assessment of staple crops production in agroforestry parklands at landscape scale is important to support sustainable intensification practices. </t>
  </si>
  <si>
    <t>Myriam Adam (CIRAD); Katrien Descheemaeker (WUR)</t>
  </si>
  <si>
    <t>A landscape perspective for managing functional biodiversity and pests in tree-crop agroforestry systems</t>
  </si>
  <si>
    <t>Thierry Brévault</t>
  </si>
  <si>
    <t>Ahmadou Sow</t>
  </si>
  <si>
    <t xml:space="preserve">Results should give very new insights on the way farmers can collectively manage trees and associated ecosystem services such as natural control of crop pests. 
</t>
  </si>
  <si>
    <t>Valérie Soti, ex-leader, will not participate</t>
  </si>
  <si>
    <t>Better crop protection through adequate management of trees and associated ecosystem services</t>
  </si>
  <si>
    <t>CIRAD Total</t>
  </si>
  <si>
    <t>Use the potential of mycorrhizal infectivity in agroecology and integrated management of dryland agricultural systems</t>
  </si>
  <si>
    <t>Duponnois Robin</t>
  </si>
  <si>
    <t>Validation of the scientific hypothesis</t>
  </si>
  <si>
    <t xml:space="preserve">Identification of a sustainable cultural itinary </t>
  </si>
  <si>
    <t>Identification of most performant cowpea / sorghum associations</t>
  </si>
  <si>
    <t>Increasing food crop production in West Africa through an innovative sustainable management of striga and seed-borne diseases of sorghum, pearl millet and cowpea</t>
  </si>
  <si>
    <t>Christophe Brugidou</t>
  </si>
  <si>
    <t>James Bouma  Neya (INERA)</t>
  </si>
  <si>
    <t xml:space="preserve">Resilience of the technology, sustainability, low-cost and environnmentaly safe, crop diversification, soil fertility improvement,  </t>
  </si>
  <si>
    <t xml:space="preserve"> Validate seed treatment with bio pesticides and crop rotation (cowpea/cereal) technology for controlling diseases and striga for yield improvement </t>
  </si>
  <si>
    <t>Research report</t>
  </si>
  <si>
    <t>Validated seed treatment with bio pesticides and crop rotation (cowpea/cereal) technology for controlling diseases and striga for yield improvement available.</t>
  </si>
  <si>
    <t>Adaptive organic resource management targeting soil aggradation and agroecosystems’ resilience</t>
  </si>
  <si>
    <t>Laurent Cournac</t>
  </si>
  <si>
    <t>Edmond Hien, Cathy Clermont Dauphin</t>
  </si>
  <si>
    <t>Long term trial in Burkina to be completed, PhD to finish. Expected impact on improved use of woody material as amendment</t>
  </si>
  <si>
    <t>Impact des amendements  de residues de P. Reticulatum sur les fonctions et services des sols  en zone soudano-sahélienne</t>
  </si>
  <si>
    <t>PhD report</t>
  </si>
  <si>
    <t>Efficacy of selected pest and diseases management; and resource and soil management options confirmed at pilot scale</t>
  </si>
  <si>
    <t>Optimizing cereal/legume rotation (Senegal)</t>
  </si>
  <si>
    <t>Cathy Clermont Dauphin</t>
  </si>
  <si>
    <t>Identification of key factors fr limitation in peanut crop performance in Senegal and recommendations</t>
  </si>
  <si>
    <t>Contribution de la culture d’arachide à la durabilité de l’agriculture familiale dans le bassin arachidier</t>
  </si>
  <si>
    <t>Participatory field trials under smallholder conditions in 
different cropping systems under different environments evaluated</t>
  </si>
  <si>
    <t>IRD Total</t>
  </si>
  <si>
    <t>FP3 Total Budget 2021</t>
  </si>
  <si>
    <t>Conference Proceedings</t>
  </si>
  <si>
    <t>FP5: Activities 2021</t>
  </si>
  <si>
    <t>Cross-check 2020</t>
  </si>
  <si>
    <t>Main activities 2020</t>
  </si>
  <si>
    <t>Addl acitivites 2020</t>
  </si>
  <si>
    <t>FP leader salary and travel</t>
  </si>
  <si>
    <t>Rajeev Gupta</t>
  </si>
  <si>
    <t>SNP sets for confirming hybridity of F1s (true-to-type) and early generation screening of breeding populations for blast resistance in finger millet</t>
  </si>
  <si>
    <t>K Himabindu, Santosh Deshpande, Rajan Sharma</t>
  </si>
  <si>
    <t>high prioity activity with direct relvance to breeidng programs</t>
  </si>
  <si>
    <t>Validated SNP set across base/important parental lines* across regions on InterTek platform for - i) confirming hybridity of F1s developed as breeding cross, and  ii) blast resistance in finger millet</t>
  </si>
  <si>
    <t>SNPs set for hybridity purity and blast deployed in breeding</t>
  </si>
  <si>
    <t>Mapping &amp; dissection of nitrogen use efficiency traits in sorghum</t>
  </si>
  <si>
    <t>Santosh Deshpande</t>
  </si>
  <si>
    <t>Trait is of high priority for breeding program</t>
  </si>
  <si>
    <t xml:space="preserve"> significant MTAs identified for NUE related traits</t>
  </si>
  <si>
    <t>SNPs identified for NUE and related traits in sorghum</t>
  </si>
  <si>
    <t xml:space="preserve">Mapping &amp; dissection of nitrogen use efficiency traits in pearl millet </t>
  </si>
  <si>
    <t>Rakesh Srivastava</t>
  </si>
  <si>
    <t>SNPs identified for NUE and related traits in pearl millet</t>
  </si>
  <si>
    <t>Mapping &amp; dissection  of water use efficiency traits in sorghum (speciifc to TE and water extraction traits)</t>
  </si>
  <si>
    <t>Santosh Deshpande, Jana Kholova</t>
  </si>
  <si>
    <t xml:space="preserve"> significant MTAs identified forWUE related traits</t>
  </si>
  <si>
    <t>SNPs identified for WUE and related traits in sorghum</t>
  </si>
  <si>
    <t>Mapping &amp; dissection  of water use efficiency traits in pearl millet (speciifc to TE and water extraction traits)</t>
  </si>
  <si>
    <t>Rakesh Srivastava, Jana Kholova</t>
  </si>
  <si>
    <t>PMIGAP screened for WUE &amp; related traits, MTAs identified</t>
  </si>
  <si>
    <t>SNPs identified for WUE and related traits in pearl millet</t>
  </si>
  <si>
    <t>Identification, devlepment, initial validation of markers set for QC panels in sorghum, finger millet and pigeonpea (This activity is related to overall modernization of crop improvement program)</t>
  </si>
  <si>
    <t>Harish Gandhi, Abhishek Rathore, GovindRaj, Rachit Saxena, Anupama H, Santosh Deshpande</t>
  </si>
  <si>
    <t>QC panel will have direct implications in crop improvement and breeding modernization</t>
  </si>
  <si>
    <t>this was additional activity supported one time in 2020 and need to partially support for completion</t>
  </si>
  <si>
    <t>1. Initial validtaion of these SNPs on a panel of breeding material. 2. refinemnet of QC panels 3. QC panels for breeding programs</t>
  </si>
  <si>
    <t>QC panels deployed in sorghum and pigeopea breeding programs</t>
  </si>
  <si>
    <t>Refinement and validation of global application  of markers set for QC panels in pearl millet, chickpea and groundnut (This activity is related to overall modernization of crop improvement program)</t>
  </si>
  <si>
    <t xml:space="preserve"> Harish Gandhi, Abhishek Rathore, Janila P, Manish Pandey, Haile, Patrick O, Manish R, Srinivasan S, Asnake,  Rakesh S, SK Gupta, Prakash G, Damaris O</t>
  </si>
  <si>
    <t>Refined QC panels deplyed in groundnut, chickpea and pearl millet for global application.</t>
  </si>
  <si>
    <t>QC panels deployed in groundnut, chickpea, pearl millet global breeding programs</t>
  </si>
  <si>
    <t xml:space="preserve">Capacity building by  conducting workshops, training courses, exchange visits, scientific meetings etc. </t>
  </si>
  <si>
    <t>high proirity activites across CoAs</t>
  </si>
  <si>
    <t>reduced due to last year of CRP and covid situation</t>
  </si>
  <si>
    <t>Phenotypic (BMS) &amp; Genotypic (GOBii)  Data Curation, Migration and Integration Support</t>
  </si>
  <si>
    <t>Roma Rani Das, Anil Kumar</t>
  </si>
  <si>
    <t>Availability of Data is very curtail for making good research decision. By implementing genotypic and phenotypic data bases in CRP its expected that research rigor has been enhanced and data is also made centrally available for further uses</t>
  </si>
  <si>
    <t>for SBDM involvement in QC and middensity panels</t>
  </si>
  <si>
    <t>GWAS for resistance to Striga in cultivated finger millet accessions</t>
  </si>
  <si>
    <t>Henry Ojulong, Chrispus Oduouri</t>
  </si>
  <si>
    <t>Validation of markers associated with Striga resistance in finger millet</t>
  </si>
  <si>
    <t>Validate diagnostic markers for Striga resistance</t>
  </si>
  <si>
    <t>Genome wide Association studies (GWAS) to map genomic regions responsible for striga resistance in sorghum and pearl millet</t>
  </si>
  <si>
    <t>Nebie Boula, Eric Manyasa, Abu Boubacar Trore, Prakash Gangashetty  et al.</t>
  </si>
  <si>
    <t xml:space="preserve">Draft showing association of Striga resistance with a major resistance gene </t>
  </si>
  <si>
    <t xml:space="preserve">Validation of markers associated with Striga resistance in sorghum and pearl millet </t>
  </si>
  <si>
    <t>validating markers identified from GWAS using RILs</t>
  </si>
  <si>
    <t>Genome wide Association studies (GWAS) to map genomic regions responsible for downy mildew (for region specific races) resistance in pearl millet</t>
  </si>
  <si>
    <t>Nebie Boula, Angarawuai Ignatius, et al.</t>
  </si>
  <si>
    <t>Genome wide Association studies (GWAS) to map genomic regions responsible for Downy mildew (for region specific races) resistance in pearl millet</t>
  </si>
  <si>
    <t>Mapping genomic regions associated with Downy Mildew</t>
  </si>
  <si>
    <t>GWAS for resistance to blast disease (for region specific races) in cultivated finger millet accessions</t>
  </si>
  <si>
    <t>Henry Ojulong, Chrispus Oduori</t>
  </si>
  <si>
    <t xml:space="preserve">First publication on markers with  association to blast resistance in finger millet evaluated in Kenya </t>
  </si>
  <si>
    <t>QTL mapping for blast resistance using 3 sets of RILs</t>
  </si>
  <si>
    <t>Mapping resistance to blast using 3 sets of intraspecific RILs</t>
  </si>
  <si>
    <t xml:space="preserve"> Development of essential genetic and genomic resources for finger millet to enhance high priority traits' discovery and breeding work</t>
  </si>
  <si>
    <t>Katrien Devos (University of Georgia, USA), Mathews Dida (Maseno University, Kenya)</t>
  </si>
  <si>
    <t>The first availability of fully anchored whole genome sequence of finger millet in Phytozome</t>
  </si>
  <si>
    <t>Developing the first intra-specific linkage map in finger millet</t>
  </si>
  <si>
    <t>The first intra-specific linkage map in finger millet</t>
  </si>
  <si>
    <t>screening of groundnut germplasm for Identification resistant sources and marker development for stem rot screening in groundnut</t>
  </si>
  <si>
    <t>Manish Pandey</t>
  </si>
  <si>
    <t xml:space="preserve">Stem rot is an important soilborne disease of groundnut and routine screening for disease resistance under field conditions is very difficult. So far no molecular marker associated with resistance have been reported and hence this activity is very important  </t>
  </si>
  <si>
    <t>Marker identification through association analysis</t>
  </si>
  <si>
    <t>Marker(s) linked to stem rot resistance in peanut</t>
  </si>
  <si>
    <t>RNA-seq based transcriptome profiling, identification and validation of Fusarium Wilt stress responsive genes in chickpea</t>
  </si>
  <si>
    <t>K Himabindu</t>
  </si>
  <si>
    <t>Rajeev K Varshney</t>
  </si>
  <si>
    <t>The candidate genes identified under this activity would have positive effect on chickpea yield under Fusarium wilt stress by development of molecular breeding products utilizing the genomics resources generated under this project</t>
  </si>
  <si>
    <t>Identification of Fusarium Wilt responsive candidate genes and validation of identified candidate genes.</t>
  </si>
  <si>
    <t>1. Validation of identified candidate genes
2. Manuscript writing and publication of results</t>
  </si>
  <si>
    <t xml:space="preserve">Delivery of a suite of breeding tools that jointly analyze high-density genomic and phenotypic data to accelerate sorghum improvement </t>
  </si>
  <si>
    <t>Govindaraj M, Santosh Deshpande, Rajeev K Varshney</t>
  </si>
  <si>
    <t>The integration of breeding/phenotyping data with other genomic and genetic data is instrumental for the refinement of marker-assisted breeding tools and enhancing understanding of important traits. The database developed under this activity maximizes access and utility of genomics information by crop breeders.</t>
  </si>
  <si>
    <t>New features of data loader tested in v2.2.2 and functionalities tested for sorghum genomics data in GOBii.</t>
  </si>
  <si>
    <t xml:space="preserve">Database for genomics data developed and deployed in sorghum </t>
  </si>
  <si>
    <t xml:space="preserve">Routine use of high-density genomics tools and breeding schemes in sorghum breeding programs </t>
  </si>
  <si>
    <t xml:space="preserve">Availability of genomic tools and resources facilitate the study of the genotype and its relationship with the phenotype, in particular for complex traits. Henece the user friendly tools being developed under this activity would help breeders to make selections in the field with an understanding of the molecular basis of complex traits. </t>
  </si>
  <si>
    <t xml:space="preserve">Line selection through new features of the user friendly tools developed and deployment in sorghum  breeding program
</t>
  </si>
  <si>
    <t>Breeder friendly tools deployed for line selection in breeding programs</t>
  </si>
  <si>
    <t>Identification candidate genes and development of markers for early flowering and seed size in chickpea</t>
  </si>
  <si>
    <t>Mahendar Thudi</t>
  </si>
  <si>
    <t>In the context of climate change early varieties  flowering are highly essential</t>
  </si>
  <si>
    <t>Identification of causal SNPs for early flowering and seed size</t>
  </si>
  <si>
    <t>1. Identification of causal SNPs for early flowring and seed size based on sequencing of exteme bulks. 2. Develoment of markers for use in chickpea breeding for early flowering</t>
  </si>
  <si>
    <t>Molecular mapping of BGM in chickpea using AB-QTL approach</t>
  </si>
  <si>
    <t>trait is higly important</t>
  </si>
  <si>
    <t xml:space="preserve">Identification of haplotypes in the candidate genes </t>
  </si>
  <si>
    <t xml:space="preserve">1. Identification of haplotypes in the candidate genes using resequencing data 2. developing SNP markers </t>
  </si>
  <si>
    <t>Plant protection phenotyping platforms for developing novel technologies to understand pest and pathogen dynamism under changing climate scenario (increasing temperature, elevated CO2 etc.) to enhance capacity to deal with climate extremes.</t>
  </si>
  <si>
    <t>Raju Ghosh, Pooja Bhatnagar</t>
  </si>
  <si>
    <t>Climate change accelerated outbreak of pest and diseases has become a big challenge. Plant protection phenotyping platforms is needed for developing novel technologies to understand pest and pathogen dynamism under changing climate scenario</t>
  </si>
  <si>
    <t xml:space="preserve">Host, pathogen and host x pathogen interaction undersood unders future simulated conditions for pigeonpea to develop strategies for adaptation under changing climate scenario. </t>
  </si>
  <si>
    <t>Optimizing molecular breeding technologies for key agronomic, disease resistance and quality traits in groundnut</t>
  </si>
  <si>
    <t>ICRISAT(P Janila, Abhishek Rathore; Rajeev Varshney, Haile Desmae, Patrick Okori, Hari Sudini); ICAR-DGR (T Radhakrishnan, SK Bera), UAS-Dharwad (Ramesh Bhat, BN Motagi) The Roslin Institute (John Hickey, Gregor Gorjanc)</t>
  </si>
  <si>
    <t>Genomic selection can improve efficiency in large scale for enhancing the genetic gain for complex traits such as yield and drought tolerance</t>
  </si>
  <si>
    <t>Multipart genomic selection strategy for groundnut breeding program</t>
  </si>
  <si>
    <t>Optimized multipart genomic selection strategy and models developed and available to the research community</t>
  </si>
  <si>
    <t>Identifying and deploying new/improved markers for resistance to key biotic and abiotic stresses of global importance in groundnut</t>
  </si>
  <si>
    <t>ICRISAT(P Janila, Rajeev Varshney, Hari Sudini, Haile Desmae, Patrick Okori, Abhishek Rathore); ICAR-DGR (T Radhakrishnan, SK Bera), UAS-Dharwad (Ramesh Bhat, BN Motagi); OCRI-CAAS (Boshou Liao, Huifang Jiang, H Luo)</t>
  </si>
  <si>
    <t>Accelerating the process of developing and validating genetic markers</t>
  </si>
  <si>
    <t>Development and validation of linked markers for seed feartures concerning consumers and market preference in confectionary segment of groundnut</t>
  </si>
  <si>
    <t>Verified and validated KASP assay for new traits to feed into groundnut breeding program for performing early generation selection</t>
  </si>
  <si>
    <t>Accelerated development and testing of groundnut molecular breeding  lines for foliar disease resistance and oil quality in NARS breeding programs</t>
  </si>
  <si>
    <t>ICRISAT(P Janila, Shivali Sharma, Rajeev Varshney, Rajeev Gupta, Haile Desmae, Patrick Okori); ICAR-DGR (T Radhakrishnan, SK Bera)</t>
  </si>
  <si>
    <t>Seed purity for high oleic lines is very important for seed and value chain; therefore, genetic markers based diagnotic panel is mandatory  for checking adulteration and admixtures in high oleic lines.</t>
  </si>
  <si>
    <t xml:space="preserve">Marker based diagnostic kit for tracking high oleic varieties in seed chain and checking impurities to ensure wide adoption with high genetic purity. </t>
  </si>
  <si>
    <t xml:space="preserve">Making available marker based diagnostic kit for tracking high oleic varieties and checking impurities in seed chain to ensure wide adoption. </t>
  </si>
  <si>
    <t>Genetic mapping, candidate gene discovery and marker development for resistance to foliar diseases and stem rot in groundnut</t>
  </si>
  <si>
    <t>ICRISAT(Rajeev Varshney, Hari Sudini, P Janila, Anu Chtikineni, Prasad Bajaj, Haile Desmae, Patrick Okori); USDA-ARS (Baozhu Guo); FAFU-China (Weijian huang), OCRI-CAAS (Boshou Liao, Huifang Jiang, H Luo)</t>
  </si>
  <si>
    <t>Verification and validation of highly efficient linked markers for key  foliar disease resistance in groundnut</t>
  </si>
  <si>
    <t>Verified and validated improved KASP assay for foliar disease resistance and high oleic acid available in groundnut</t>
  </si>
  <si>
    <t xml:space="preserve">Improvement of chickpea mega varieties by introgressing QTL hotspot </t>
  </si>
  <si>
    <t>Manish Roorkiwal</t>
  </si>
  <si>
    <t>S Srinivasan, Rajeev K Varshney</t>
  </si>
  <si>
    <t xml:space="preserve">Introgression of "QTL-hotspot" in chickpea mega varieties will contribute to enhance in yield under rain fed conditions. It is evident from recent release of varieties and in order to replace old popular varieties, it is essential to imporve these. </t>
  </si>
  <si>
    <t>Improvement of chickpea mega varieties using genomics-assisted breeding</t>
  </si>
  <si>
    <t>(1) Foreground and background selection of advanced backcross lines for field evaluation; (2) Hybridity confirmation of F1s for generaing BC1F1 for 2 mega chickpea varities; (3) contribute in evaluation and selection of superior lines for AICRP trials</t>
  </si>
  <si>
    <t>Understanding the drought tolerance mechanism in chickpea using epigenetics approaches</t>
  </si>
  <si>
    <t>Drought is a complex trait, which is controlled by several genes. Although some QTLs and markers associated with drought response have been identified, it is essential to understand the gene network and mechanism of their interaction for drought response</t>
  </si>
  <si>
    <t>Identification of potential drought responsive candidate gene (s) and superior haplotypes in chickpea</t>
  </si>
  <si>
    <t>(1) Selection of drought response putative candidate gene(s) based on sRNA and whole genome bi-sulphite sequencing; (2) Haplotype mining for selected candidate genes using available whole genome sequencing data; (3) Identification and validation of markers for early generation selection using HTPG platform.</t>
  </si>
  <si>
    <t xml:space="preserve"> (Activity to be completed together with ICARDA who has remainder of budget) Identification of candidate genes for Helicoverpa, salinity toleraance and key nutrients (beta carotene, phytic acid and vitamins) in chickpea</t>
  </si>
  <si>
    <t>Helicoverpa and salinity are one of major yield constraint for chickpea. In addition, Nutrition is gainin importance to provide nuritional food security. Therefore, markers associated with Salinity, Helicoverpa and Nutritional trait will contirbute to accelerate development of high nutrinet and stress resistant chickpea varieties.</t>
  </si>
  <si>
    <t>Identification and validation of candidate marker(s) for Salinity, Fe, Zn, Vitamin and beta carotene, and Helicoverpa component traits for deployment in chickpea breeding.</t>
  </si>
  <si>
    <t>(1) Identifcation  of putative candidate gene(s) using linkage mapping and GWAS approach; (2) Haplotype mining for selected candidate genes using available whole genome sequencing data; (3) Development and validation of markers for these traget traits for early generation selection using HTPG platform.</t>
  </si>
  <si>
    <t>Deployment of Genomic selection in chickpea breeding program</t>
  </si>
  <si>
    <t>S Srinivasan, Rajeev K Varshney, Abhishek Rathore, Ch Bharadwaj (ICAR-IARI), GP Dixit (AICRP-Chickpea)</t>
  </si>
  <si>
    <t>Based on the finding of ongoing GS experiment, it was found that there is need to increase the size of training population and traget new traits.</t>
  </si>
  <si>
    <t>Optimization of genomic prediction-based selection strategy in chickpea</t>
  </si>
  <si>
    <t>(1) Genotyping of extended training population using mid-density genotyping SNP panel; (2) Optimization of genomic prediction based selection startegy using GOBii-GS Galaxy pipeline; (3) Selection of potential parents for crossing and implementation of genomic prediction based selection strategy.</t>
  </si>
  <si>
    <t>QTL mapping and identification of candidate genes for resistance to dry root rot</t>
  </si>
  <si>
    <t>Srinivasan Samineni, Mamta Sharma, Rajeev K Varshhney</t>
  </si>
  <si>
    <t>In the context of climate change DRR is an emerging constraint</t>
  </si>
  <si>
    <t>QTLs/genes for DRR resistance identified</t>
  </si>
  <si>
    <t>Genomic regions responsible for DRR resistance to be identified</t>
  </si>
  <si>
    <t xml:space="preserve">Develop and optimize QuickCrop protocols for sorghum and pearl millet </t>
  </si>
  <si>
    <t>Pooja Bhatnagar</t>
  </si>
  <si>
    <t>KK Sharma</t>
  </si>
  <si>
    <t xml:space="preserve">The activity  primarily drives foundational transformation advancements for dry land cereals . Efficient plant transformation is the major bottleneck to delivering improved products through new breeding technologies. The outputs will accelerate the development of this critical underlying technology to rapidly begin facilitating the wave of next generation genome-editing in these important crops </t>
  </si>
  <si>
    <t>Highthroughput transformation methods for sorghum and millet standardized and will be used for trait development</t>
  </si>
  <si>
    <t>Novel variation  will be developed for at least 1-2 traits using these foundational tools and their heritabilily will be captured.</t>
  </si>
  <si>
    <t>Develop gene editing tools and platforms in sorghum  and chickpea</t>
  </si>
  <si>
    <t xml:space="preserve">This activity will yield  new powerful gene editing technologies for trait development in these crops for Simultaneous targeting of multiple genes/ alleles for pyramiding of a range of beneficial traits into an elite background within a single generation. </t>
  </si>
  <si>
    <t xml:space="preserve">The contructs and tools for gene editing in GLDC crops will be available with suitable promoters and morphogenic genes
</t>
  </si>
  <si>
    <t>Trait enhanced edits in elite backgrounds available for priortized traits</t>
  </si>
  <si>
    <t>Explore tools and technologies ( genome editing and reverse genetic approahes) for inducing Doubled haploidy in sorghum</t>
  </si>
  <si>
    <t>Sudhakar</t>
  </si>
  <si>
    <t>Primary variants for candudate genes for DH induction in sorghum availble for further studies</t>
  </si>
  <si>
    <t>Frame shift mutations in MTL gene will be fixed in E1 generation for  crosses with elite breeds</t>
  </si>
  <si>
    <t xml:space="preserve">At least 2 novel genotypes (mutants/edited lines) developed using advanced breeding technologies for  pre-germination resistance ( low germination stimulant production ) will be made available for durable resistance to Striga  </t>
  </si>
  <si>
    <t>Pooja Bhatnagar-Mathur</t>
  </si>
  <si>
    <t>Sudhakar Reddy</t>
  </si>
  <si>
    <t xml:space="preserve">For durable resistance to Stria hermonthica, Scalable and transferable technologies need to be transferred to elite varieties. Towards this, substantial progress has been made to identify candidate genes for pre and post attachment resistance mechanisms using reverse and forward genetics approaches. Now this is time to deploy these either by breeding or by advanced breeding technologies  </t>
  </si>
  <si>
    <t xml:space="preserve">at least 10 homozygous mutations in BTX 623 background evaluated under field in African locations for efficacy against Striga hermonthica </t>
  </si>
  <si>
    <t xml:space="preserve">At least 2 types of resistances from  low germination, Low penetration, will be built in sorghum genotypes </t>
  </si>
  <si>
    <t xml:space="preserve">Develop sorghum genotypes that efficiently trigger synthetic apomixis components for capturing heterosis </t>
  </si>
  <si>
    <t>Sudhakar Reddy,                  M GovindRaj</t>
  </si>
  <si>
    <t>Apomixis is the holy grail in plant breeding that enables the preservation of hybrid vigor in crops and provides a mechanism to recover and maintain superior hybrid gene combinations for which sexual reproduction would reveal deleterious alleles in less fit genotypes. The discovery of genetic mechanisms regulating meiosis, embryo and endosperm development in sorghum have facilitated proof-of-concept for tincorporating synthetic apomixis, closer to reality.</t>
  </si>
  <si>
    <t>Double and triple mutants for PAIR, REc8 and  OSD 1 developed for impapired meiotic recombination using CRISPR methods.</t>
  </si>
  <si>
    <t xml:space="preserve">Disruption of chromosome pairing and recombination, chromatid segregation, and chromosome reduction in elite sorghum line to engineer apomeiosis and effect mitosis instead of meiosis (MiMe), Using high efficiency of multiallelic CRISPR-Cas9 editing. 	Subsequently, by either eliminating  paternal genome from an unreduced egg fused with a reduced or unreduced sperm or by combining MiMe with parthenogenesis would lead to recovery of zygotes/embryos of uniparental genotype .           </t>
  </si>
  <si>
    <t>Fine mapping of fertility restorer genes and genomic segments</t>
  </si>
  <si>
    <t>Rachit Saxena</t>
  </si>
  <si>
    <t>Rajeev K Varshney, Anupama Hingane, Rajeev Gupta</t>
  </si>
  <si>
    <t>Will provide genes/ genomic segments for fertility restoration. It will also helpful in identifying causal variation responsible for fertility restoration. In turn will help pigeonpea improvement program for the precise selection of fertility restorer lines.</t>
  </si>
  <si>
    <t xml:space="preserve">Near Iso-genic Lines (NILs) and candidate genes for retoration of fertility.   
</t>
  </si>
  <si>
    <t>NILs development and candidate genes for restoration of fertility.</t>
  </si>
  <si>
    <t>Shuffling of the pigeonpea genome through multi-parent (nested association mapping and mult-parent advanced generation inter-cross) mapping approach</t>
  </si>
  <si>
    <t xml:space="preserve">Family based mapping for target traits would be possible in pigeonpea. MAGIC and NAM populations will prove useful for screening multiple traits and developing improved lines. </t>
  </si>
  <si>
    <t>NAM and MAGIC populations for family based analysis.</t>
  </si>
  <si>
    <t>Data generated on NAM population for family based analysis to detect marker traits association.</t>
  </si>
  <si>
    <t>Marker assited back-crossing for developing fusarium wilt and sterility mosaic disease resistant lines</t>
  </si>
  <si>
    <t>Anupama Hingane, Rajeev K Varshney</t>
  </si>
  <si>
    <t>Elite lines will have higher resistance to FW and SMD. Will also be helpful in combining resistance to both diseases.</t>
  </si>
  <si>
    <t xml:space="preserve">Foreground/ background selection of BC2F1 plants
</t>
  </si>
  <si>
    <t>MABC advanced for developing FW and SMD resistant genotypes.</t>
  </si>
  <si>
    <t>Molecular mapping  of seed protein content in pigeonpea</t>
  </si>
  <si>
    <t>Rajeev K Varshney, Anupama Hingane,</t>
  </si>
  <si>
    <t>The QTLs and candiadate genomic regions will be mined to find out potential markers and after validation will explore their use in improvement program.</t>
  </si>
  <si>
    <t xml:space="preserve">Identification of robust markers for SPC. 
</t>
  </si>
  <si>
    <t>Robust makers and candidate genes for seed protein content in pigeonpea.</t>
  </si>
  <si>
    <t>Molecular mapping of fusarium wilt and sterility mosaic disease resistant for improved trait associated markers.</t>
  </si>
  <si>
    <t>Rajeev K Varshney, Anupama H, Mamata S</t>
  </si>
  <si>
    <t>The QTLs and candiadate genomic regions will be mined to find out robust markers and after validation will explore their use in improvement program. These will have positive impact on pigeonpea improvement program.</t>
  </si>
  <si>
    <t xml:space="preserve">Validation of FW and SMD associated robust markers and conversion to high throughout genotyping platform
</t>
  </si>
  <si>
    <t>Robust markers for FW and SMD available for pigeonpea improvement.</t>
  </si>
  <si>
    <t>Standardize greenhouse screening techniques for different phases of finger millet blast</t>
  </si>
  <si>
    <t>Rajeev Gupta, Santosh Deshpande</t>
  </si>
  <si>
    <t>Blast is the major disease of finger millet. Identification of diverse pathotype-isolates, and resistance sources through greenhouse screening will help in the management of this disease through host plant resistance.</t>
  </si>
  <si>
    <t>Greenhouse screening technique for the finger and neck blast phase of the disease validated by screening about 15 finger millet genotypes against different isolates.</t>
  </si>
  <si>
    <t>Screening of 15 finger millet genotypes for neck and finger blast reaction against 3-4 isolates under greenhouse conditions.</t>
  </si>
  <si>
    <t>Utilization of mutant populations for mapping of agronomic traits in chickpea and pigeonpea</t>
  </si>
  <si>
    <t>Mahendar Thudi, Rachit Saxena</t>
  </si>
  <si>
    <t>Molecular mapping using this novel approach will provide the genes and markers associated with  breeding profile related agronomic traits for their deployment in crop improvement in chickpea and pigeonpea</t>
  </si>
  <si>
    <t>Molecular markers associated with breeding product profile agronomic traits in chickpea and pigeonpea using MutMap approach</t>
  </si>
  <si>
    <t>Molecular markers for breeding product profile e.g. early flowering, early maturity, seed size/color in pigeonpea and for early flowering and seed weight in  chickpea</t>
  </si>
  <si>
    <t>(activity to be completed together with ICARDA who has remainder of budget) Identification of markers/genes for Ascochyta Blight resistance in chickpea, Phytophthora blight resistance in pigeonpea and Aflatoxin resistance in groundnut</t>
  </si>
  <si>
    <t>Mamta Sharma, Rachit Saxena, Hari Sudini, Manish Pandey</t>
  </si>
  <si>
    <t>Drought and salinity in chickpea, phytopthora in pigeonpea and aflatoxin in groundnut are major stresses restricting their productivity. Significant progress has been made for some traits and markers and genes  associated with these traits will be identified. These genes/alleles/markers will contribute to accelerate efforts to develop stress resilient legume varieties.</t>
  </si>
  <si>
    <t>Validated markers/haplotypes  for drought tolerance in chickpea, Phytophthora blight resistance in pigeonpea and Aflatoxin resistance in groundnut</t>
  </si>
  <si>
    <t xml:space="preserve">1. Validated markers and haplotypes for drought tolerance in chickpea                             2. Molecular markers for phytophtora blight resistance in pigeonpea     3. Validated superior haplotypes for % A flavous infection and aflatoxin production in groundnut       </t>
  </si>
  <si>
    <t>Development and deployment of high density genomics platform and decision support tools to accelerate genetic analysis and deploy genomic selection for accelerating genetic gains</t>
  </si>
  <si>
    <t>Anu Chitikineni, Manish Roorkiwal, K Himabindu</t>
  </si>
  <si>
    <t>Integration of breeding/phenotyping data along with decision support tools can accelerate the crop improvement efforts.  The database and decision support tools  developed under this activity would help breeders to make selections in the field with an understanding of the molecular basis of complex traits</t>
  </si>
  <si>
    <t xml:space="preserve">Genomic tools and databased for faciliating breeders to make better selection in crop improvement </t>
  </si>
  <si>
    <t>1. Genomic databaes with sequencing datasets for chickpea and sorghum, 2. Refined genomic tools for pan genome</t>
  </si>
  <si>
    <t>QTL discovery, mapping and deployment of blast resistance  and DM  QTLs, and mining R-avr candidate genes and effectors in pearl millet</t>
  </si>
  <si>
    <t xml:space="preserve">Rakesh Srivastava 
</t>
  </si>
  <si>
    <t>ICRISAT: 
Rajeev Gupta, Rajan Sharma, SK Gupta,  Rajeev Varshney, 
AICRP-PM:
C Tara Satyavathi</t>
  </si>
  <si>
    <t>Very high</t>
  </si>
  <si>
    <t>Out of more than 30 diseases effecting pearl millet, downy mildew and blast are by far most important. These diseases are present throughout Asian and African pearl millet production areas, and are of special importance to India since it is present in all states producing pearl millet. Grain yield losses from 80% to 100% have been reported. Identification of QTLs/alleles/genes for DM and blast resistance will be valuable in breeding disease resistant hybrid parental lines and cultivars.</t>
  </si>
  <si>
    <t>Mapping QTL/allele/gene identification for blast and downy mildew</t>
  </si>
  <si>
    <t>QTL discovery, mapping and deployment of blast resistance and DM  QTLs, and mining R-avr candidate genes and effectors in pearl millet</t>
  </si>
  <si>
    <t xml:space="preserve">1. Mapping and deployment of novel Fe and Zn content QTLs/alleles/candidate genes and  development of trait- linked SNPs for forward breeding 2. Genome-wide association studies (GWAS) for variation in flour keeping quality using the pearl millet inbred germplasm association panel (PMiGAP)
3. Mining alleles responsible for low glycemic index (GI)  </t>
  </si>
  <si>
    <t xml:space="preserve">Rakesh Srivastava
</t>
  </si>
  <si>
    <t>ICRISAT: 
Rajeev Gupta, Saikat Dattamazumdar, SK Gupta, Rajeev Varshney
AICRP-PM:
C Tara Satyavathi</t>
  </si>
  <si>
    <t>Micronutrient malnutrition, particularly iron (Fe) &amp; zinc (Zn) deficiency is a serious health issue in India, especially for women &amp; children. It is estimated that 80% of pregnant women, 52% of non-pregnant women &amp; 74% of children (6-35 months) suffer from Fe deficiency anemia. Similarly, zinc deficiency afflicts 70% of the under-fives in South Asia. Rancidity is the most important constraint in consumer acceptance, while low glycemic index trait will be helpful to combat diabetes.</t>
  </si>
  <si>
    <t>Mapping quality-related traits</t>
  </si>
  <si>
    <t xml:space="preserve">Global deployment of blast and  Fe-Zn linked markers </t>
  </si>
  <si>
    <t>ICRISAT: Rajeev Gupta
Rajeev Varshney, Harish Gandhi, SK Gupta, Rajan Sharma, Abhishek Rathore
Corteva Agriscience:
Raman Babu</t>
  </si>
  <si>
    <t xml:space="preserve">Blast disease in pearl millet has almost  reached an epidemic level, threatening to severely compromise pearl millet production in India. Development of SNP markers linked to blast resistance from diverse sources will help plug the yield gap that has been widening at an alarming pace, and stabilize pearl millet grain and fodder production.
Pearl millet grain Fe-Zn density is linked to nutritional security of the poor and marginal people, especially women and children of sub-Saharan Africa and India. Deployment of markers for high Fe and Zn will help mainstream this trait in breeding programs and may lead to development of nutritionally dense cultivars.  </t>
  </si>
  <si>
    <t>Global deployment of Fe-Zn marker assays and mapping of blast  resistance QTLs</t>
  </si>
  <si>
    <r>
      <rPr>
        <b/>
        <u/>
        <sz val="11"/>
        <rFont val="Calibri"/>
        <family val="2"/>
        <scheme val="minor"/>
      </rPr>
      <t>Blast (Jan- Dec 2021):</t>
    </r>
    <r>
      <rPr>
        <b/>
        <sz val="11"/>
        <rFont val="Calibri"/>
        <family val="2"/>
        <scheme val="minor"/>
      </rPr>
      <t xml:space="preserve">
1</t>
    </r>
    <r>
      <rPr>
        <sz val="11"/>
        <rFont val="Calibri"/>
        <family val="2"/>
        <scheme val="minor"/>
      </rPr>
      <t xml:space="preserve">. Precision phenotyping of the mapping populations in greenhouse/ field conditions at hot-spot locations done.
2. Bi-parental mapping populations genotyped using GbS/WGRS/ddRAD platforms.
3. RNA-Seq/seq-BSA/QTL-Seq data generated
4. Mapping of QTLs/key candidate genes done
5. Kasp assays for key QTLs/candidate genes developed, validated and deployed
</t>
    </r>
    <r>
      <rPr>
        <b/>
        <u/>
        <sz val="11"/>
        <rFont val="Calibri"/>
        <family val="2"/>
        <scheme val="minor"/>
      </rPr>
      <t xml:space="preserve">Grain Fe-Zn (Jan-Dec 2021):
</t>
    </r>
    <r>
      <rPr>
        <sz val="11"/>
        <rFont val="Calibri"/>
        <family val="2"/>
        <scheme val="minor"/>
      </rPr>
      <t xml:space="preserve">1. RNA-Seq/seq-BSA/QTL-Seq data generated   
2. Mapping of QTLs/key candidate genes
3. Kasp assays for key QTLs/candidate genes developed, validated and deployed
</t>
    </r>
  </si>
  <si>
    <t>Development of TILLING populations for induced genetic diversity and gene function analysis in pearl millet</t>
  </si>
  <si>
    <t>ICRISAT: 
Rajeev Gupta, Abhishek Rathore, Harish Gandhi, SK Gupta, Rajan Sharma, Rajeev Varshney
AICRP-PM:
C Tara Satyavathi</t>
  </si>
  <si>
    <t xml:space="preserve">TILLING is an attractive non-transgenic reverse genetic tool for mining genes related to agronomic and novel traits. In addition TILLING platform can also serve as a source for induced genetic diversity for some of the important traits in pearl millet. </t>
  </si>
  <si>
    <t xml:space="preserve">1. TILLING populations generated in Tift 23D2B1-P1-P5 and AIMP 92901 genetic backgrounds.
2. Population generation advanced to M2 and phenotyped
3. Novel mutants identified
4. Multidimensional pooling and TbS 
</t>
  </si>
  <si>
    <r>
      <t>SNP sets for early generation screening of breeding populations for - i) shoot fly resistance, ii) drought toelrance, and iii) fertility restoration (</t>
    </r>
    <r>
      <rPr>
        <i/>
        <sz val="11"/>
        <rFont val="Calibri"/>
        <family val="2"/>
        <scheme val="minor"/>
      </rPr>
      <t>Rf</t>
    </r>
    <r>
      <rPr>
        <sz val="11"/>
        <rFont val="Calibri"/>
        <family val="2"/>
        <scheme val="minor"/>
      </rPr>
      <t xml:space="preserve">)  genes  in </t>
    </r>
    <r>
      <rPr>
        <u/>
        <sz val="11"/>
        <rFont val="Calibri"/>
        <family val="2"/>
        <scheme val="minor"/>
      </rPr>
      <t>sorghum</t>
    </r>
  </si>
  <si>
    <t>Eng Hwa Ng</t>
  </si>
  <si>
    <t>The SNP sets identified for the 'must have' traits across all the breeidng PCNs and will help to increase the allele frequencies of the positive alleles in the current breedig populations and thus delivering the improved genetic gain across sorghum PCNs.</t>
  </si>
  <si>
    <t>A dataset of allele frequencies for trait-linked SNPs for leaf glossiness, trichome density, TE, WUE and Rf genes in breeding pools of SA, WCA generated and early generation cross combination segergating for the target traits identfified and genoyped in at least one PCN.</t>
  </si>
  <si>
    <t>The target linked SNP sets utilized for early generation screening of at least 20% of the breeding population for one PCN per region to achieve improved genetic gain.</t>
  </si>
  <si>
    <r>
      <t xml:space="preserve"> Identification of candidate genes for sorgoleone trait for improved Nitrogen Use in </t>
    </r>
    <r>
      <rPr>
        <u/>
        <sz val="11"/>
        <rFont val="Calibri"/>
        <family val="2"/>
        <scheme val="minor"/>
      </rPr>
      <t>sorghum</t>
    </r>
  </si>
  <si>
    <t>GV Subbarao, Rajeev Gupta, Rajeev Varshney</t>
  </si>
  <si>
    <t>The sorgoleone trait is an important adaptation for improved N-uptake/acquisition under lowP soilconsitions, especially in WCA region. The identifed gene will lead to targeted identification of the current breeidng lines with the trait using linked marker assay and/or will provide direct impetus for improvinf the N-utilization by MAS or new breeding methods such as gene editing</t>
  </si>
  <si>
    <t>Putative candidate gene(s) for BNI trait identification, SNP assay designing, validation and characterization in breeding pools.</t>
  </si>
  <si>
    <t>The candidate gene(s) for sorgoleone trait will lead for identification of breeding lines with improved BNI function having better performance. A charcaterization dataset of allele frequencies of the sorgolone genes in breeding pools across all breeidng program using trait-linked SNP assay.</t>
  </si>
  <si>
    <r>
      <t xml:space="preserve">Molecular breeding for improved shootfly resistance by pyramiding shootfly resistance QTLs in </t>
    </r>
    <r>
      <rPr>
        <u/>
        <sz val="11"/>
        <rFont val="Calibri"/>
        <family val="2"/>
        <scheme val="minor"/>
      </rPr>
      <t>sorghum</t>
    </r>
  </si>
  <si>
    <t>Jagdish Jaba, Rajeev Gupta, Govind Raj</t>
  </si>
  <si>
    <t>Shoot fly remians a must have trait for all PCNs in ESA and SA. The pyramiding of availbale valiadted QTLs in the elite breeding background such as 296B, will for basis for improved genetic gain across all PCNs across ESA ad SA region.</t>
  </si>
  <si>
    <t>The pyramided QTL introgressions advanced from F2:F4 confirmed with SNP marker profiles.</t>
  </si>
  <si>
    <t>Stable homozygous verisons of multiple shoot fly resisitance QTLs pyramided in the 296B-background for direct use in product development available for direct use in hybrid breeding program.</t>
  </si>
  <si>
    <t>Association mapping of Ca, Fe and Zn concentrations in finger millet accessions</t>
  </si>
  <si>
    <t xml:space="preserve">Rajeev Gupta, Sobhan Sajja (ICRISAT); </t>
  </si>
  <si>
    <t>Grain Fe, Zn and Can content are major nutritional elements for nutritional security under SDGs. This activity will lead to identification of the genetic factors controlling the Fe, Zn and Ca content. The SNP assays developed for the trait associations will faciliatate the targeted - faster introgression and improving the freequencies of these traits by adopting routine early generation screeing of these trait-linked-SNPs in the breeding populations.</t>
  </si>
  <si>
    <t>SNP assay for identified Marker-Trait Associations (MTAs) designed, validated and breeding pools charcerized for the allele frequencies for slection of parents for future corsses.</t>
  </si>
  <si>
    <t>Trait linked SNP assay for gran Fe, Zna nd Ca available for routine application on the breeidng program. A characterization daatbase with allele frequencines of trait-linked SNPs for breeding pools developed.</t>
  </si>
  <si>
    <r>
      <t xml:space="preserve">Global delivery of trait-linked SNP assays for target traits for improving breeding efficiency globally, esepcially in Africa
</t>
    </r>
    <r>
      <rPr>
        <b/>
        <u/>
        <sz val="11"/>
        <rFont val="Calibri"/>
        <family val="2"/>
        <scheme val="minor"/>
      </rPr>
      <t>Sorghum (traits and region):</t>
    </r>
    <r>
      <rPr>
        <sz val="11"/>
        <rFont val="Calibri"/>
        <family val="2"/>
        <scheme val="minor"/>
      </rPr>
      <t xml:space="preserve">
shoot fly resistance -ESA, SA; Transpiration Efficiency, Water Use Efficiency - global;
</t>
    </r>
    <r>
      <rPr>
        <b/>
        <u/>
        <sz val="11"/>
        <rFont val="Calibri"/>
        <family val="2"/>
        <scheme val="minor"/>
      </rPr>
      <t>Finger millet (traits and region):</t>
    </r>
    <r>
      <rPr>
        <sz val="11"/>
        <rFont val="Calibri"/>
        <family val="2"/>
        <scheme val="minor"/>
      </rPr>
      <t xml:space="preserve">
blast resistance - SA)</t>
    </r>
  </si>
  <si>
    <r>
      <t xml:space="preserve">Rajeev Gupta, Harish Gandhi; 
</t>
    </r>
    <r>
      <rPr>
        <u/>
        <sz val="11"/>
        <rFont val="Calibri"/>
        <family val="2"/>
        <scheme val="minor"/>
      </rPr>
      <t>1) International collaboration - for WCA &amp; ESA national breeding teams via.Geoffery Morris (USAID-FTF-SMIL and CIIL @ Kansas State University
2) SA</t>
    </r>
    <r>
      <rPr>
        <sz val="11"/>
        <rFont val="Calibri"/>
        <family val="2"/>
        <scheme val="minor"/>
      </rPr>
      <t xml:space="preserve"> - Vilas Tonapi, R Madhusudana; Umakanth, C Aruna, T Nepolean, Jayarame Gowda (ICAR-IIMR, ICAR-AICRP-SM); 
3) </t>
    </r>
    <r>
      <rPr>
        <u/>
        <sz val="11"/>
        <rFont val="Calibri"/>
        <family val="2"/>
        <scheme val="minor"/>
      </rPr>
      <t>WCA</t>
    </r>
    <r>
      <rPr>
        <sz val="11"/>
        <rFont val="Calibri"/>
        <family val="2"/>
        <scheme val="minor"/>
      </rPr>
      <t xml:space="preserve"> - Baloua Nibie (ICRISAT-Mali);
4) </t>
    </r>
    <r>
      <rPr>
        <u/>
        <sz val="11"/>
        <rFont val="Calibri"/>
        <family val="2"/>
        <scheme val="minor"/>
      </rPr>
      <t>ESA</t>
    </r>
    <r>
      <rPr>
        <sz val="11"/>
        <rFont val="Calibri"/>
        <family val="2"/>
        <scheme val="minor"/>
      </rPr>
      <t xml:space="preserve"> - Eric Manyasa, Henry Ojulong (ICRISAT-Nairobi);
</t>
    </r>
  </si>
  <si>
    <t>1. All of the enlisted SNP assays are valiadated in diverse global breeding lines available at ICRISAT-HQ;
2. All enlisted partners shown interest for utilizing these SNPs in their breeding program;
3. Already developed undestanding with ICAR-IIMR-AICRP-SM (for both sorghum &amp; finger millet) for utilization of these SNP assays through ICAR-ICRISAT partnership &amp; other exisiting bi-lateral projects;
4. Similar understanding with Dr Geoffery Morris @KSU, primary contact for USAD-FTF-SMIL &amp; recently USAID funded 'Crop Improvement Innovation Lab', IRD-France for possible implementing these SNP assays at national programs at Burcina Faso, Senegal, Ghana, Kenya, Tanzania</t>
  </si>
  <si>
    <t xml:space="preserve">The cross-combinations from charcaterized parental pools from NARS programs (for the shootfly resistance, post-flowering drought tolerance, Rf genes, striga resistance -  sorghum; and balst resistance in finger millet) identified and early generation screening with the SNP assay for at elast one breeding pipeline in one national program in each region implemented.  </t>
  </si>
  <si>
    <t>The use of trait-linked SNP assay in NARS programs, especially in WCA (Senegal, Burkina Faso, and Niger) and ESA (Tanzania), further promoted. A charcaterizaion databas of alele frequencies of trait linked SNPs for shoot fly resistance, pst-flowering drought tolerance and fertility restoratioin genes available to stakeholders.</t>
  </si>
  <si>
    <t>Development of diversified genetic material in adapted genetic background of sorghum for rainfed ecologies of SSA and SA</t>
  </si>
  <si>
    <t>Jeff Rami, Rajeev Gupta, Baloua Nibie, Govindraj</t>
  </si>
  <si>
    <t>This acitivity wil proide post-flowering drought tolerant segregating population in elite breeding backgorund for use in breeding program as well for genetic mapping. This material has potential to provide new OPVs and/or breeding lines with improved dorught tolerance introgressed from diverse drought tolerance germpalsm accessions.</t>
  </si>
  <si>
    <t>1. A set of 19 and 17 BC1F2:3 families in M35-1 and SPV1411=Parbhani Moti background, respectively, will be advanced to stablized BC1F3:F4 generation. Each family is expected to have 60 to 80 indivuduals.
2. Sorghum breeding groups from ICRISAT and NARS (inlcuding at IIMR) will visit the advanceemnt nursery for possible breeing selections.
3. The selected material will be made available to the concerned breeidng programs for future use.</t>
  </si>
  <si>
    <t>A set of over 2100  BC1F3:F4-progenies  in elite genetic background of M 35-1 and SPV1411 with 19 and 17  diverse drought tolerance donors, respectively,  available for breeding selections and gnetic mapping of drought tolernace. This material will be made avilable to all stakeholders including NARS.</t>
  </si>
  <si>
    <r>
      <t xml:space="preserve">Implementing Genomic Selection utilizing existing germplasm sets for drought adaptation in </t>
    </r>
    <r>
      <rPr>
        <u/>
        <sz val="11"/>
        <rFont val="Calibri"/>
        <family val="2"/>
        <scheme val="minor"/>
      </rPr>
      <t>sorghum</t>
    </r>
  </si>
  <si>
    <t xml:space="preserve">Santosh Deshpande </t>
  </si>
  <si>
    <t>Rajeev Gupta,  K Himabindu, Govind Raj, Abhishek Rathore, Rajeev K Varshney</t>
  </si>
  <si>
    <t>The breeding optimization exercise organized by EiB for sorghum breeidng pipeilines across regional breeding programs of ICRISAT has identifoed GS is a main targeted activity for a long term sustanied genetic gain. This acivity will lead to development and implementation of GS startey in breedig programs and help develop genomic prediction models for at least one regional breeing pipeline (in WCA).</t>
  </si>
  <si>
    <t>Mid-density SNP panel genotyping on breeding pool/entries from F4, PYT and AYT (with multi-location evaluation data  available) from breeding programs and  different genomic prediction models evaluated.</t>
  </si>
  <si>
    <t>Genomic prediction models for atleast one breeding piepeline in each breeding program available.</t>
  </si>
  <si>
    <t>Deployment of Genomic selection in chickpea (Kabuli) breeding program</t>
  </si>
  <si>
    <t>Aladdin Hamwieh</t>
  </si>
  <si>
    <t>Tawffiq Istanbuli</t>
  </si>
  <si>
    <t>application of GS in chickpea breeding program</t>
  </si>
  <si>
    <t>Improing the GS in chickpea to improve the genetic gain</t>
  </si>
  <si>
    <t>developed GS model in chickpea</t>
  </si>
  <si>
    <t>Identification of candidate genes salinity toleraance and key nutrients (beta carotene, phytic acid and vitamins) in chickpea (Identification of markers for  salinity tolerance in chickpea)</t>
  </si>
  <si>
    <t>Several genes have been identified conferring salinity tolerance in chickpea. Validation is now in process which is very important step for applying MAS in future</t>
  </si>
  <si>
    <t>Identified marker to be used Marker assissted selection for salinty in chickpea</t>
  </si>
  <si>
    <t xml:space="preserve"> Identification of markers/genes for Ascochyta Blight resistance in chickpea, Phytophthora blight resistance in pigeonpea and Aflatoxin resistance in groundnut</t>
  </si>
  <si>
    <t>Marker validation is important which is now in process.</t>
  </si>
  <si>
    <t>MAS for AB in chickpea</t>
  </si>
  <si>
    <t>MAS for AB in chickpea established</t>
  </si>
  <si>
    <t xml:space="preserve">Rapid cycle breeding methods developed for lentil  for shortening the breeding cycles </t>
  </si>
  <si>
    <t xml:space="preserve">Pooja Bhatnagar </t>
  </si>
  <si>
    <t>development of 4-5 generations / year for  lentil</t>
  </si>
  <si>
    <t>development of 4-5 generations / year for lentil</t>
  </si>
  <si>
    <t>speed  breeding protocol established for lentil</t>
  </si>
  <si>
    <t>Lentil-Heat (identification fo resistance sources)</t>
  </si>
  <si>
    <t>Moez Amri</t>
  </si>
  <si>
    <t xml:space="preserve">Identification of resistance sources and their molecular characterization </t>
  </si>
  <si>
    <t>Lentil-Drought (identification fo resistance sources)</t>
  </si>
  <si>
    <t>lentil-Fe and Zn, Protein (association mapping)</t>
  </si>
  <si>
    <t>lentil-Earlyness (source identification)</t>
  </si>
  <si>
    <t>Extra short duration varieties for rice fallow</t>
  </si>
  <si>
    <t>GWAS for drought tolerance in cowpea minicore</t>
  </si>
  <si>
    <t>Ongom, Patrick</t>
  </si>
  <si>
    <t>The expected QTL will validate the available QTL and will be used in breeding programs</t>
  </si>
  <si>
    <t xml:space="preserve">Discovery of genomic regions for drought tolerance from cowpea minicore </t>
  </si>
  <si>
    <t>Precision phenotyping for key traits for these collections and genotyping to identify novel alleles for 2 traits in 2 crops that have limited variability in breeding populations.</t>
  </si>
  <si>
    <t>GWAS for Striga resistance in cowpea minicore</t>
  </si>
  <si>
    <t xml:space="preserve">Discovery of genomic regions for Striga resistance from cowpea minicore </t>
  </si>
  <si>
    <t>Marker development through a variety of genetic resources for top 1 priority traits in 2 legumes and 2 cereals and 'QC panel' devloped and validated in 3 of GLDC crops.</t>
  </si>
  <si>
    <t>Migrate all cowpea breeding phenotyping data into IBP/ BMS.</t>
  </si>
  <si>
    <t>continued for last 3 years and need reduced support in final year</t>
  </si>
  <si>
    <t>Screen cowpea wild relatives for drought and heat tolerance</t>
  </si>
  <si>
    <t>A lot of efforts and resources were allocated to this activities. The F5:6 derived lines needed to be screened for drought and heat tolerance</t>
  </si>
  <si>
    <t xml:space="preserve">Cowpea lines with drought and heat tolerance developed </t>
  </si>
  <si>
    <t>Characterization and selection of intermediate products in 2 traits in 2 crops and making available to breeding programs</t>
  </si>
  <si>
    <t>Stage 0: Screen soybean introductions/exotic germplasm for adaptation, highland environments and nutrient use efficiency</t>
  </si>
  <si>
    <t>A. Tesfaye</t>
  </si>
  <si>
    <t>Germplam introgression in the breeding program</t>
  </si>
  <si>
    <t>Adapted genotypes for highland environments</t>
  </si>
  <si>
    <t>Adapted genotypes identified</t>
  </si>
  <si>
    <t xml:space="preserve">Stage 0: Screen soybean introductions/exotic germplasm to identify new sources of rust resistance </t>
  </si>
  <si>
    <t>Parental lines with rust genes identified</t>
  </si>
  <si>
    <t>Rust resistant genotypes identified</t>
  </si>
  <si>
    <t>Migrate IITA soybean breeding phenotyping data into IBP/ BMS.</t>
  </si>
  <si>
    <t>G. Chigeza</t>
  </si>
  <si>
    <t>C. Nachilima</t>
  </si>
  <si>
    <t>Available data need to be uploaded into the BMS to facilitate the implementation of modern breeding programs</t>
  </si>
  <si>
    <t xml:space="preserve">IITA soybean breeding phenotype dataset uploaded into BMS </t>
  </si>
  <si>
    <t>5.1 &amp; 5.3</t>
  </si>
  <si>
    <t xml:space="preserve">Rapid cycle breeding methods developed for cowpea to significantly shorten breeding cycles </t>
  </si>
  <si>
    <t>Pooja Bhatnagar-Mathur  (ICRISAT)</t>
  </si>
  <si>
    <t xml:space="preserve"> Since, there are currently no methods available, Test-beds optimizations will be created for reducing the crop cycles  for rapid generation turnover to accelerate the breeding cycles</t>
  </si>
  <si>
    <t>The initial focus will be on developing crop specific recipes,  using key breeding lines.</t>
  </si>
  <si>
    <t>Test-beds optimizations to be created for reducing the crop cycles  for rapid generation turnover to accelerate the breeding cycles</t>
  </si>
  <si>
    <t>Development of interspecific mapping population (AB-QTL) for new trait mapping</t>
  </si>
  <si>
    <t>One AB-QTL population developed and phenotyped</t>
  </si>
  <si>
    <t>Characterization of functional sorghum genetic diversity as a source of molecular breeding tools</t>
  </si>
  <si>
    <t>David Pot</t>
  </si>
  <si>
    <t>Clarisse Barro (INERA, Burkina Faso)
Cyril Diatta (ISRA, Senegal)
Niaba Teme (IER, Mali)
Korotimi Thera (IER, Mali)
Alexia Prades (CIRAD, France)
Anne Clément Vidal (CIRAD, France)
Olivier Gibert (CIRAD, France)
Gilles Chaix (CIRAD, France)
Jean-François Rami (CIRAD, France)
Michel Vaksmann (CIRAD, France)
Fabien de Bellis (CIRAD, France)</t>
  </si>
  <si>
    <t>There is a crucial need to characterize grain and forage quality in sorghum  to be able to provide the farmers and users with varietties fitting their expectations. The development of low cost highthrouput technologies  to characterize these traits will allow an optimization of the breeding programme efficiencies</t>
  </si>
  <si>
    <t xml:space="preserve">Methods for grain quality and forage quality characterization in sorghum eitheir based on new phenotyping methods of genotyping tools </t>
  </si>
  <si>
    <t xml:space="preserve"> - NIRS spectrum acquired
- Reference analyses for grain quality and forage quality performed
- NIRS calibrations developped
- Kaspar markers validated
-Journal article with the QTL detected in the BCAM population published together with the Kaspar markers for some of them
- journal article with the grain phenotyping methodologies developped</t>
  </si>
  <si>
    <t>Breeding teams around the sorghum, peanut and pearl millet BPPs in WCA</t>
  </si>
  <si>
    <t>Jean-Francois Rami</t>
  </si>
  <si>
    <t>Vincent Vadez</t>
  </si>
  <si>
    <t>The process is still ongoing and there is a need for coordination in WCA among several initiatives (AVISA, ABEE, Ils, etc.)</t>
  </si>
  <si>
    <t>10000 carry-over from 2020 to 2021</t>
  </si>
  <si>
    <t>Breeding Product Profiles process for sorghum, pearl millet and peanut is established and operating in target countries</t>
  </si>
  <si>
    <t>Root traits for improved water and nutrient acquisition in pearl millet</t>
  </si>
  <si>
    <t>Laurent Laplaze</t>
  </si>
  <si>
    <t>Bassirou Sine (ISRA)</t>
  </si>
  <si>
    <t>P and drought are main limiting factors for pearl millet in WCA. Root traits could have large impact in input limiting conditions.</t>
  </si>
  <si>
    <t>Characterization of backcross inbred lines for root traits</t>
  </si>
  <si>
    <t>QLTs for root traits related to drought and low P tolerance, SNP markers</t>
  </si>
  <si>
    <t xml:space="preserve">Doubling cowpea yields, breaking the yield ceiling with cowpea hybrid technology </t>
  </si>
  <si>
    <t>Rémy Pasquet</t>
  </si>
  <si>
    <t>Ndiaga Cissé, Moussa Diangar</t>
  </si>
  <si>
    <t>Heterosis potential of progenies from cowpea x wild relatives crosses</t>
  </si>
  <si>
    <t xml:space="preserve">Testing of around 300 524B x RIL F1 for biomasse 30 days after sowing </t>
  </si>
  <si>
    <t>Study of genetic basis of flowering and stress resistance in pearl millet</t>
  </si>
  <si>
    <t>Yves Vigouroux</t>
  </si>
  <si>
    <t>The study will continue in 2021 with analysis of 1) finalisation of study of specific identify genes and 2) assessing new statistical methods for identification of genes associated with climate variation (radiation, temperature, rainfall)</t>
  </si>
  <si>
    <t xml:space="preserve">List of genes associated with climate variaiton and flowering time variation, Analysis of their polumorphism, assesment of machine learning statistical method for identification of genes </t>
  </si>
  <si>
    <t>FP5 Total Budget 2021</t>
  </si>
  <si>
    <t>CapDev: Activities 2021</t>
  </si>
  <si>
    <t>Cross-cutting theme</t>
  </si>
  <si>
    <t>Description</t>
  </si>
  <si>
    <t>CapDev</t>
  </si>
  <si>
    <t>Taking stock of planned and ongoing capacity development activities and follow up with capacity development beneficiaries on the impact of GLDC CapDev.</t>
  </si>
  <si>
    <t>Thomas Falk (ICRISAT, India)</t>
  </si>
  <si>
    <t>Charles Kleinerman, Bastian Mueller (ICARDA)</t>
  </si>
  <si>
    <t>medium</t>
  </si>
  <si>
    <t>In response to IAC recommendations, we expand the scope of this activity to follow up with GLDC CapDev beneficiaries on the impact of their learning experience. This requires time for primary data collection and analysis.</t>
  </si>
  <si>
    <t>Report on GLDC capacity development impact.</t>
  </si>
  <si>
    <t>end of CRP</t>
  </si>
  <si>
    <t>A part of this activity is an online impact assessment conducted with previous participants of Capacity Development activities within the CRP GLDC.</t>
  </si>
  <si>
    <t>Contribution of the Capacity Development Task Force to a process driven by all three cross-cutting themes and including all flagships on integrated, impact and transformation oriented R4D design.</t>
  </si>
  <si>
    <t>Thomas Falk</t>
  </si>
  <si>
    <t xml:space="preserve">We intend to implement a MOOC on Managing Impact at Scale building on the experience of the e-learning course in 2020. The MOOC responds to the great demand we saw on this content and will reach a larger adience beyond GLDC partners. It has the potential to become a visible legacy of GLDC. </t>
  </si>
  <si>
    <t>MOOC delivered and learning material online.</t>
  </si>
  <si>
    <t>Developing synergies between GLDC E-learning with agSKILLed platform, populate the platorms with content and design and implement strategies to attract users to use the platform content.</t>
  </si>
  <si>
    <t>Bastian Mueller</t>
  </si>
  <si>
    <t>Satish Nagaraji (ICRISAT)</t>
  </si>
  <si>
    <t>We substantialy expand the scope of this activity. In response to the IAC recommendations, additional efforts are required to populate the platforms with content. In addition, the platforms are so far not well known and creative strategies are required to attract users to acces them.</t>
  </si>
  <si>
    <t>In total, at least 20 content packages are available on the platform. At least 100 students registered on the student forum.</t>
  </si>
  <si>
    <t>This will be achieved through adding content to the platform and reaching out to previous participants of GLDC CapDev activities via email and LinkedIn</t>
  </si>
  <si>
    <t>CapDev Total Budget 2021</t>
  </si>
  <si>
    <t>G&amp;Y: Activities 2021</t>
  </si>
  <si>
    <t>Cross-cutting</t>
  </si>
  <si>
    <t>Gender &amp;Youth</t>
  </si>
  <si>
    <t>cross cutting</t>
  </si>
  <si>
    <t>Asset ownership in the semi-arid tropics (India)</t>
  </si>
  <si>
    <t>Shalander Kumar</t>
  </si>
  <si>
    <t>75 %  of activity completed. Final Drafting of manuscript is the only step remaining</t>
  </si>
  <si>
    <t>Asset ownership in India with a focus on semi-arid tropics: analysis from a gender perspective</t>
  </si>
  <si>
    <t>Manuscript writing</t>
  </si>
  <si>
    <t>Transforming and harnessing the potential of rural youth in seed business and agri-food systems in Mali and Nigeria</t>
  </si>
  <si>
    <t>Almamy Sylla</t>
  </si>
  <si>
    <t>Youth involvement in sorghum and millet value chain</t>
  </si>
  <si>
    <t xml:space="preserve">Analysis is completed and training of youths in one state in Nigeria is conducted. The report of the analysis will be used to write the brief. </t>
  </si>
  <si>
    <t>Cross cutting</t>
  </si>
  <si>
    <t>CRP GLDC Coordination and travel</t>
  </si>
  <si>
    <t>Salary (80%)  travel (20%)</t>
  </si>
  <si>
    <t>CRP GLDC Gender research coordination</t>
  </si>
  <si>
    <t>Gender internship program intiated in 2019 for ICRISAT will extend to support all centers' Gender Scientists</t>
  </si>
  <si>
    <t>ICRISAT/ICARDA/IITA</t>
  </si>
  <si>
    <t xml:space="preserve">Dina Najjar, Steve Cole, Padmaja </t>
  </si>
  <si>
    <t xml:space="preserve">The internship will support the communication work of all Center's gender work and increase the visibility the Scientists' work </t>
  </si>
  <si>
    <t xml:space="preserve">Same as 2020, but extended to support ICARDA and IITA's gender communication </t>
  </si>
  <si>
    <t>Gender communications material more visible and improved</t>
  </si>
  <si>
    <t xml:space="preserve">Increase visibility of gender work and outcomes through commucation. </t>
  </si>
  <si>
    <t xml:space="preserve"> Contribute to case study on lentils in cross-CGIAR report entitled "GENDER-RESPONSIVE BREEDING: LEARNING FROM NOVEL INFORMATION ABOUT GENDER-DIFFERENTIATED PREFERENCES FOR VARIETAL TRAITS"</t>
  </si>
  <si>
    <t xml:space="preserve">This report is a synethsis of best practices in inclusion of gender in breeding programs in the CGIAR and beyond and is used as educational material and to guide future efforts. </t>
  </si>
  <si>
    <t>The Evolution of Gender mainstreaming in ICARDA Lentil Program</t>
  </si>
  <si>
    <t>FP1.03. Inclusive and equitable technologies and innovation systems established for accelerated and broadened impact across the agrifood system</t>
  </si>
  <si>
    <t xml:space="preserve">Innovations and Women’s Empowerment in India </t>
  </si>
  <si>
    <t>This study is important in highlighting how gender norms, and not only seeds and information access, are centrally implicated in adoption and shaping related impacts of improved varieties.</t>
  </si>
  <si>
    <t xml:space="preserve">Literature Review on feminization of agriculture with male out-migration in the dry areas </t>
  </si>
  <si>
    <t xml:space="preserve">In many parts of the world in the dry areas men are migrating and this literature provides an overview of the impacts on women in the sending communities. This literature review was prepared back in 2019 and now submitted to the journal of Agiruclture, Gender and Food security and is currently under review. </t>
  </si>
  <si>
    <t>A Review of The Effects of Migration on the Feminization of Agrarian Economies</t>
  </si>
  <si>
    <t>Finalize Manuscript entitled 'Who does what and why? Intra-household roles and explanatory models for sourcing soybean seed from the formal sector in Malawi' that was submitted for review in the journal Progress in Development Studies</t>
  </si>
  <si>
    <t>Steven Cole</t>
  </si>
  <si>
    <t>Shiferaw Feleke, Julius Manda, Therese Gondwe, Gbenga Akinwale</t>
  </si>
  <si>
    <t>Manuscript</t>
  </si>
  <si>
    <t>Dataset: Gender dynamics in soybean seed systems</t>
  </si>
  <si>
    <t>Blog: strategy used for analyzing data (on who does what and why) and key findings</t>
  </si>
  <si>
    <t>G&amp;Y Total Budget 2021</t>
  </si>
  <si>
    <t>MEL: Activities 2021</t>
  </si>
  <si>
    <t>Cross-Cutting</t>
  </si>
  <si>
    <t>Monitoring, Evaluation and Learning</t>
  </si>
  <si>
    <t>Enrico Bonaiuti</t>
  </si>
  <si>
    <t>Jake Carampatana</t>
  </si>
  <si>
    <t>The activity will continue to perform standard operations for Planning, Reporting and Monitoring.</t>
  </si>
  <si>
    <t>We increased the budget of 18,000 to accommodate a research fellow focused on curating CapDev data. We also plan to redirct travel/workshop costs into a research fellow to support KM.</t>
  </si>
  <si>
    <t>Outputs:
-MEL Framework Implemented efficiently;</t>
  </si>
  <si>
    <t>Activity is not linked to a particular milestone.</t>
  </si>
  <si>
    <t>MEL Total Budget 2021</t>
  </si>
  <si>
    <t>MPAB: Activities 2021</t>
  </si>
  <si>
    <t>Cross-cutting MPAB</t>
  </si>
  <si>
    <t>FP1, FP3, FP4</t>
  </si>
  <si>
    <t>Design principles on effective interventions to develop market opportunities for GLDC crops</t>
  </si>
  <si>
    <t>Andrew Hall</t>
  </si>
  <si>
    <t>Kai Mausch/ICRAF</t>
  </si>
  <si>
    <t>Strategic and operational insights into ways of leveraging high impact from agri-food system opportunities</t>
  </si>
  <si>
    <t>The effectivness interventions to promote the use of GLDC crops by consumers and industry</t>
  </si>
  <si>
    <t>Draft journal article and policy brief</t>
  </si>
  <si>
    <t>Michael Hauser/ICRISAT</t>
  </si>
  <si>
    <t>Unlocking impact from crtical agri-food system opportunity</t>
  </si>
  <si>
    <t>Pilot testing of GLDC food choice drivers in urban low income communities</t>
  </si>
  <si>
    <t>Working paper and funding proposal</t>
  </si>
  <si>
    <t>FP3, FP4</t>
  </si>
  <si>
    <t>Learning and support to develop market opportunities that increase adoption of research outputs</t>
  </si>
  <si>
    <t>Andew Hall, Peat Leith, Costanza Conti</t>
  </si>
  <si>
    <t>Mequaniant Biset/ ICRISAT</t>
  </si>
  <si>
    <t xml:space="preserve">Impact pathways and smallholder barriers for responses to composite flour policy  in Kenya </t>
  </si>
  <si>
    <t>Caroline Hambloch/ ICRISAT</t>
  </si>
  <si>
    <t>Increased scope of work based on promising results in previous year</t>
  </si>
  <si>
    <t xml:space="preserve">Agri-food system impact pathways that accelerate the adoption of GLDC crops </t>
  </si>
  <si>
    <t>A workshop with other flagships to discuss implications of findings Draft journal article and policy brief</t>
  </si>
  <si>
    <t>Thanammal Ravichandran/ILRI</t>
  </si>
  <si>
    <t>Options for scaling options  for  sorgum green fodder enterprises in India</t>
  </si>
  <si>
    <t>FP4, FP5</t>
  </si>
  <si>
    <t>Modeling scenarios of trait value, developing impact pathways and anticipating trends</t>
  </si>
  <si>
    <t>Alison Laing</t>
  </si>
  <si>
    <t xml:space="preserve">CSIRO </t>
  </si>
  <si>
    <t xml:space="preserve">Shaldander Kumar/ ICRISAT (Janila P, Rajeev Gupta) </t>
  </si>
  <si>
    <t>Reduced scope of work due to dropping one out put</t>
  </si>
  <si>
    <t>Modeling of new sorghum and millet economies in India, and priority entry points</t>
  </si>
  <si>
    <t>A wrokshop with FP 4 and 5 to discuss findings and implications</t>
  </si>
  <si>
    <t>Shalander K</t>
  </si>
  <si>
    <t>Additional activity based on IAC recommendation</t>
  </si>
  <si>
    <t>Articulating GLDC agri-food system impact narrative</t>
  </si>
  <si>
    <t>Andy Hall, Costanza Conti (Andy Frost, NRI, UK)</t>
  </si>
  <si>
    <t xml:space="preserve">Caroline Hambloch ICRISAT (Kai Mausch, ICRAF) </t>
  </si>
  <si>
    <t>New activitiy cluster recommended by RMC and IAC</t>
  </si>
  <si>
    <t>(i) Explaining merits of Agri-food system vs Food Systems Approach. (ii) Building a deeper body of evidence and develop a paper on agri-food innovation, (iii) A short paper for internal purposes (e.g. final evaluation of GLDC) of the ‘what if’ case related to FP2, (iv) Communications and outreach to deliver outputs and outcomes during the last year</t>
  </si>
  <si>
    <t>(i) Internal paper on merits of agri-food system vs food system, (ii) An evidence based report on agri-food system innovation. (iii) A working paper on what of FP2 (iv) An over all syntheis of GLDC agri-food system impact narrative  in briefing notes, journal article and PPP. (v) A communication startegy to messages of above to key stakholders</t>
  </si>
  <si>
    <t xml:space="preserve">Kai Mausch/ ICRAF, (Caroline Hambloch/ ICRISAT) </t>
  </si>
  <si>
    <t xml:space="preserve">ICRAF Total </t>
  </si>
  <si>
    <t>Mequaniant Biset /ICRISAT</t>
  </si>
  <si>
    <t>Thanammal Ravichandran/ ILRI</t>
  </si>
  <si>
    <t>ILRI Total</t>
  </si>
  <si>
    <t>CIAT</t>
  </si>
  <si>
    <t>MPAB</t>
  </si>
  <si>
    <t xml:space="preserve">20% Salary Support and travel for Cross-cutting Theme Leader </t>
  </si>
  <si>
    <t>Andrew Hall, Peat Leith,  Costanza Conti</t>
  </si>
  <si>
    <t>Tonya Schutz/CIAT</t>
  </si>
  <si>
    <t>Coordination of work exploring mechanims for improved impact and developing capacity for managing for impact in GLDC research</t>
  </si>
  <si>
    <t>Increased scope of work associated with rolling out e-learning course</t>
  </si>
  <si>
    <t>Contibution to strategic capacity development workshop organised by capacity development cross cutting theme</t>
  </si>
  <si>
    <t>Delivery of e-learning course</t>
  </si>
  <si>
    <t>CIAT Total</t>
  </si>
  <si>
    <t>Shaldander Kumar/ ICRISAT (Janila P, Rajeev Gupta)</t>
  </si>
  <si>
    <t xml:space="preserve">Kai Mausch/ICRAF, Caroline Hambloch/ ICRISAT </t>
  </si>
  <si>
    <t xml:space="preserve">CSIRO Total </t>
  </si>
  <si>
    <t>MPAB Total Budget 2021</t>
  </si>
  <si>
    <t>CRP-GLDC Centre-wise &amp; FP-wise Budget Allocation for 2021</t>
  </si>
  <si>
    <t>Institutes</t>
  </si>
  <si>
    <t>FP1 2021</t>
  </si>
  <si>
    <t>FP3 2021</t>
  </si>
  <si>
    <t>FP4 2021</t>
  </si>
  <si>
    <t>FP5 2021</t>
  </si>
  <si>
    <t>MPAB2021</t>
  </si>
  <si>
    <t>FP6 2021</t>
  </si>
  <si>
    <t>Centre-wise Activity Budget Allocation 2021</t>
  </si>
  <si>
    <t>Centre-wise CoA Admin Budget 2021</t>
  </si>
  <si>
    <t>Total Centre-wise Budget 2021</t>
  </si>
  <si>
    <t>Bioversity</t>
  </si>
  <si>
    <t>Total FP-wise Allocation</t>
  </si>
  <si>
    <t>FP-wise CoA Admin Budget</t>
  </si>
  <si>
    <t>PMU Management+PMU OH</t>
  </si>
  <si>
    <t>Innovation Fund</t>
  </si>
  <si>
    <t>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</si>
</sst>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_ * #,##0_ ;_ * \-#,##0_ ;_ * &quot;-&quot;??_ ;_ @_ "/>
    <numFmt numFmtId="165" formatCode="_(* #,##0_);_(* \(#,##0\);_(* &quot;-&quot;??_);_(@_)"/>
    <numFmt numFmtId="166" formatCode="_(* #,##0.00_);_(* \(#,##0.00\);_(* &quot;-&quot;??_);_(@_)"/>
    <numFmt numFmtId="167" formatCode="_-* #,##0.00_-;\-* #,##0.00_-;_-* &quot;-&quot;??_-;_-@_-"/>
    <numFmt numFmtId="168" formatCode="_-* #,##0_-;\-* #,##0_-;_-* &quot;-&quot;??_-;_-@_-"/>
  </numFmts>
  <fonts count="3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6"/>
      <name val="Calibri"/>
      <family val="2"/>
      <scheme val="minor"/>
    </font>
    <font>
      <b/>
      <sz val="11"/>
      <name val="Calibri"/>
      <family val="2"/>
      <scheme val="minor"/>
    </font>
    <font>
      <sz val="12"/>
      <color theme="1"/>
      <name val="Calibri"/>
      <family val="2"/>
      <scheme val="minor"/>
    </font>
    <font>
      <b/>
      <sz val="12"/>
      <name val="Calibri"/>
      <family val="2"/>
      <scheme val="minor"/>
    </font>
    <font>
      <b/>
      <sz val="14"/>
      <name val="Calibri"/>
      <family val="2"/>
      <scheme val="minor"/>
    </font>
    <font>
      <sz val="14"/>
      <name val="Calibri"/>
      <family val="2"/>
      <scheme val="minor"/>
    </font>
    <font>
      <sz val="12"/>
      <name val="Calibri"/>
      <family val="2"/>
      <scheme val="minor"/>
    </font>
    <font>
      <sz val="10"/>
      <name val="Arial"/>
      <family val="2"/>
    </font>
    <font>
      <sz val="11"/>
      <name val="Calibri"/>
      <family val="2"/>
    </font>
    <font>
      <sz val="11"/>
      <color rgb="FF000000"/>
      <name val="Calibri"/>
      <family val="2"/>
    </font>
    <font>
      <sz val="11"/>
      <name val="Calibri Light"/>
      <family val="2"/>
      <scheme val="major"/>
    </font>
    <font>
      <sz val="11"/>
      <name val="Calibri (Body)"/>
    </font>
    <font>
      <sz val="12"/>
      <name val="Calibri"/>
      <family val="2"/>
    </font>
    <font>
      <b/>
      <sz val="9"/>
      <color rgb="FF000000"/>
      <name val="Tahoma"/>
      <family val="2"/>
    </font>
    <font>
      <sz val="9"/>
      <color rgb="FF000000"/>
      <name val="Tahoma"/>
      <family val="2"/>
    </font>
    <font>
      <b/>
      <sz val="9"/>
      <color indexed="81"/>
      <name val="Tahoma"/>
      <family val="2"/>
    </font>
    <font>
      <sz val="9"/>
      <color indexed="81"/>
      <name val="Tahoma"/>
      <family val="2"/>
    </font>
    <font>
      <b/>
      <sz val="9"/>
      <color indexed="81"/>
      <name val="Tahoma"/>
      <charset val="1"/>
    </font>
    <font>
      <sz val="9"/>
      <color indexed="81"/>
      <name val="Tahoma"/>
      <charset val="1"/>
    </font>
    <font>
      <b/>
      <sz val="22"/>
      <color theme="1"/>
      <name val="Calibri"/>
      <family val="2"/>
      <scheme val="minor"/>
    </font>
    <font>
      <b/>
      <sz val="12"/>
      <color theme="1"/>
      <name val="Calibri"/>
      <family val="2"/>
      <scheme val="minor"/>
    </font>
    <font>
      <sz val="11"/>
      <color rgb="FF000000"/>
      <name val="Calibri"/>
      <family val="2"/>
      <scheme val="minor"/>
    </font>
    <font>
      <b/>
      <sz val="20"/>
      <name val="Calibri"/>
      <family val="2"/>
      <scheme val="minor"/>
    </font>
    <font>
      <i/>
      <sz val="11"/>
      <name val="Calibri"/>
      <family val="2"/>
      <scheme val="minor"/>
    </font>
    <font>
      <b/>
      <sz val="16"/>
      <color theme="1"/>
      <name val="Calibri"/>
      <family val="2"/>
      <scheme val="minor"/>
    </font>
    <font>
      <b/>
      <u/>
      <sz val="11"/>
      <name val="Calibri"/>
      <family val="2"/>
      <scheme val="minor"/>
    </font>
    <font>
      <u/>
      <sz val="11"/>
      <name val="Calibri"/>
      <family val="2"/>
      <scheme val="minor"/>
    </font>
    <font>
      <b/>
      <sz val="14"/>
      <color theme="1"/>
      <name val="Calibri"/>
      <family val="2"/>
      <scheme val="minor"/>
    </font>
    <font>
      <sz val="10"/>
      <name val="Calibri"/>
      <family val="2"/>
      <scheme val="minor"/>
    </font>
    <font>
      <sz val="12"/>
      <color theme="4" tint="-0.249977111117893"/>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9" tint="0.79998168889431442"/>
        <bgColor indexed="64"/>
      </patternFill>
    </fill>
    <fill>
      <patternFill patternType="solid">
        <fgColor indexed="9"/>
        <bgColor auto="1"/>
      </patternFill>
    </fill>
    <fill>
      <patternFill patternType="solid">
        <fgColor rgb="FFFFFF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499984740745262"/>
        <bgColor indexed="64"/>
      </patternFill>
    </fill>
  </fills>
  <borders count="37">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style="thin">
        <color auto="1"/>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s>
  <cellStyleXfs count="29">
    <xf numFmtId="0" fontId="0" fillId="0" borderId="0"/>
    <xf numFmtId="0" fontId="1" fillId="0" borderId="0"/>
    <xf numFmtId="43" fontId="1" fillId="0" borderId="0" applyFont="0" applyFill="0" applyBorder="0" applyAlignment="0" applyProtection="0"/>
    <xf numFmtId="0" fontId="7" fillId="0" borderId="0"/>
    <xf numFmtId="0" fontId="1" fillId="0" borderId="0"/>
    <xf numFmtId="0" fontId="14" fillId="0" borderId="0"/>
    <xf numFmtId="43" fontId="1"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0" fontId="14" fillId="0" borderId="0"/>
    <xf numFmtId="0" fontId="1" fillId="0" borderId="0"/>
    <xf numFmtId="166" fontId="14" fillId="0" borderId="0" applyFont="0" applyFill="0" applyBorder="0" applyAlignment="0" applyProtection="0"/>
    <xf numFmtId="167" fontId="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4"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963">
    <xf numFmtId="0" fontId="0" fillId="0" borderId="0" xfId="0"/>
    <xf numFmtId="0" fontId="4" fillId="2" borderId="0" xfId="1" applyFont="1" applyFill="1" applyAlignment="1">
      <alignment horizontal="center"/>
    </xf>
    <xf numFmtId="0" fontId="4" fillId="0" borderId="0" xfId="1" applyFont="1"/>
    <xf numFmtId="164" fontId="4" fillId="0" borderId="0" xfId="2" applyNumberFormat="1" applyFont="1"/>
    <xf numFmtId="0" fontId="4" fillId="2" borderId="0" xfId="1" applyFont="1" applyFill="1" applyAlignment="1">
      <alignment horizontal="center" vertical="center"/>
    </xf>
    <xf numFmtId="0" fontId="4" fillId="0" borderId="0" xfId="1" applyFont="1" applyAlignment="1">
      <alignment vertical="center"/>
    </xf>
    <xf numFmtId="164" fontId="4" fillId="0" borderId="0" xfId="2" applyNumberFormat="1" applyFont="1" applyAlignment="1">
      <alignment vertical="center"/>
    </xf>
    <xf numFmtId="0" fontId="4" fillId="0" borderId="0" xfId="1" applyFont="1" applyAlignment="1">
      <alignment wrapText="1"/>
    </xf>
    <xf numFmtId="165" fontId="4" fillId="0" borderId="0" xfId="2" applyNumberFormat="1" applyFont="1"/>
    <xf numFmtId="0" fontId="4" fillId="0" borderId="0" xfId="1" applyFont="1" applyBorder="1"/>
    <xf numFmtId="164" fontId="4" fillId="0" borderId="0" xfId="2" applyNumberFormat="1" applyFont="1" applyBorder="1"/>
    <xf numFmtId="0" fontId="6" fillId="2" borderId="1" xfId="1" applyFont="1" applyFill="1" applyBorder="1" applyAlignment="1">
      <alignment horizontal="center" vertical="top"/>
    </xf>
    <xf numFmtId="0" fontId="6" fillId="0" borderId="2" xfId="1" applyFont="1" applyBorder="1" applyAlignment="1">
      <alignment vertical="top"/>
    </xf>
    <xf numFmtId="0" fontId="6" fillId="0" borderId="2" xfId="1" applyFont="1" applyBorder="1" applyAlignment="1">
      <alignment horizontal="left" vertical="top" wrapText="1"/>
    </xf>
    <xf numFmtId="164" fontId="6" fillId="0" borderId="2" xfId="2" applyNumberFormat="1" applyFont="1" applyBorder="1" applyAlignment="1">
      <alignment vertical="top" wrapText="1"/>
    </xf>
    <xf numFmtId="0" fontId="6" fillId="0" borderId="2" xfId="1" applyFont="1" applyBorder="1" applyAlignment="1">
      <alignment vertical="top" wrapText="1"/>
    </xf>
    <xf numFmtId="0" fontId="8" fillId="2" borderId="2" xfId="3" applyFont="1" applyFill="1" applyBorder="1" applyAlignment="1">
      <alignment horizontal="center" vertical="top" wrapText="1"/>
    </xf>
    <xf numFmtId="0" fontId="6" fillId="0" borderId="3" xfId="1" applyFont="1" applyBorder="1" applyAlignment="1">
      <alignment vertical="top" wrapText="1"/>
    </xf>
    <xf numFmtId="0" fontId="6" fillId="0" borderId="0" xfId="1" applyFont="1"/>
    <xf numFmtId="0" fontId="6" fillId="0" borderId="5" xfId="1" applyFont="1" applyBorder="1" applyAlignment="1">
      <alignment horizontal="left" vertical="top" wrapText="1"/>
    </xf>
    <xf numFmtId="0" fontId="6" fillId="0" borderId="5" xfId="1" applyFont="1" applyBorder="1" applyAlignment="1">
      <alignment vertical="top"/>
    </xf>
    <xf numFmtId="164" fontId="6" fillId="0" borderId="5" xfId="2" applyNumberFormat="1" applyFont="1" applyBorder="1" applyAlignment="1">
      <alignment vertical="top" wrapText="1"/>
    </xf>
    <xf numFmtId="0" fontId="6" fillId="0" borderId="5" xfId="1" applyFont="1" applyBorder="1" applyAlignment="1">
      <alignment vertical="top" wrapText="1"/>
    </xf>
    <xf numFmtId="0" fontId="8" fillId="2" borderId="5" xfId="3" applyFont="1" applyFill="1" applyBorder="1" applyAlignment="1">
      <alignment horizontal="center" vertical="top" wrapText="1"/>
    </xf>
    <xf numFmtId="0" fontId="6" fillId="0" borderId="6" xfId="1" applyFont="1" applyBorder="1" applyAlignment="1">
      <alignment vertical="top" wrapText="1"/>
    </xf>
    <xf numFmtId="0" fontId="9" fillId="2" borderId="7" xfId="1" applyFont="1" applyFill="1" applyBorder="1" applyAlignment="1">
      <alignment horizontal="center" vertical="top"/>
    </xf>
    <xf numFmtId="0" fontId="9" fillId="0" borderId="8" xfId="1" applyFont="1" applyBorder="1" applyAlignment="1">
      <alignment horizontal="left" vertical="top"/>
    </xf>
    <xf numFmtId="0" fontId="6" fillId="0" borderId="8" xfId="1" applyFont="1" applyBorder="1" applyAlignment="1">
      <alignment horizontal="left" vertical="top" wrapText="1"/>
    </xf>
    <xf numFmtId="0" fontId="6" fillId="0" borderId="8" xfId="1" applyFont="1" applyBorder="1" applyAlignment="1">
      <alignment vertical="top"/>
    </xf>
    <xf numFmtId="164" fontId="6" fillId="0" borderId="8" xfId="2" applyNumberFormat="1" applyFont="1" applyBorder="1" applyAlignment="1">
      <alignment vertical="top" wrapText="1"/>
    </xf>
    <xf numFmtId="0" fontId="6" fillId="0" borderId="8" xfId="1" applyFont="1" applyBorder="1" applyAlignment="1">
      <alignment vertical="top" wrapText="1"/>
    </xf>
    <xf numFmtId="0" fontId="8" fillId="2" borderId="8" xfId="3" applyFont="1" applyFill="1" applyBorder="1" applyAlignment="1">
      <alignment horizontal="center" vertical="top" wrapText="1"/>
    </xf>
    <xf numFmtId="0" fontId="6" fillId="0" borderId="9" xfId="1" applyFont="1" applyBorder="1" applyAlignment="1">
      <alignment vertical="top" wrapText="1"/>
    </xf>
    <xf numFmtId="0" fontId="4" fillId="2" borderId="7" xfId="4" applyFont="1" applyFill="1" applyBorder="1" applyAlignment="1">
      <alignment horizontal="center" vertical="top" wrapText="1"/>
    </xf>
    <xf numFmtId="0" fontId="4" fillId="2" borderId="8" xfId="4" applyFont="1" applyFill="1" applyBorder="1" applyAlignment="1">
      <alignment horizontal="center" vertical="top" wrapText="1"/>
    </xf>
    <xf numFmtId="0" fontId="4" fillId="2" borderId="8" xfId="4" applyFont="1" applyFill="1" applyBorder="1" applyAlignment="1">
      <alignment horizontal="left" vertical="top" wrapText="1"/>
    </xf>
    <xf numFmtId="49" fontId="4" fillId="2" borderId="8" xfId="4" quotePrefix="1" applyNumberFormat="1" applyFont="1" applyFill="1" applyBorder="1" applyAlignment="1">
      <alignment horizontal="left" vertical="top" wrapText="1"/>
    </xf>
    <xf numFmtId="164" fontId="4" fillId="2" borderId="8" xfId="2" applyNumberFormat="1" applyFont="1" applyFill="1" applyBorder="1" applyAlignment="1">
      <alignment vertical="top" wrapText="1"/>
    </xf>
    <xf numFmtId="0" fontId="4" fillId="2" borderId="8" xfId="4" applyFont="1" applyFill="1" applyBorder="1" applyAlignment="1">
      <alignment vertical="top" wrapText="1"/>
    </xf>
    <xf numFmtId="0" fontId="6" fillId="2" borderId="8" xfId="4" applyFont="1" applyFill="1" applyBorder="1" applyAlignment="1">
      <alignment wrapText="1"/>
    </xf>
    <xf numFmtId="0" fontId="4" fillId="2" borderId="10" xfId="4" applyFont="1" applyFill="1" applyBorder="1" applyAlignment="1">
      <alignment vertical="top" wrapText="1"/>
    </xf>
    <xf numFmtId="0" fontId="4" fillId="2" borderId="9" xfId="4" applyFont="1" applyFill="1" applyBorder="1" applyAlignment="1">
      <alignment vertical="top" wrapText="1"/>
    </xf>
    <xf numFmtId="0" fontId="6" fillId="2" borderId="0" xfId="4" applyFont="1" applyFill="1" applyBorder="1" applyAlignment="1">
      <alignment wrapText="1"/>
    </xf>
    <xf numFmtId="0" fontId="10" fillId="2" borderId="7" xfId="1" applyFont="1" applyFill="1" applyBorder="1" applyAlignment="1">
      <alignment horizontal="center" vertical="top"/>
    </xf>
    <xf numFmtId="0" fontId="10" fillId="2" borderId="8" xfId="1" applyFont="1" applyFill="1" applyBorder="1" applyAlignment="1">
      <alignment horizontal="center" vertical="top"/>
    </xf>
    <xf numFmtId="0" fontId="4" fillId="2" borderId="8" xfId="1" applyFont="1" applyFill="1" applyBorder="1" applyAlignment="1">
      <alignment horizontal="left" vertical="top" wrapText="1"/>
    </xf>
    <xf numFmtId="0" fontId="4" fillId="2" borderId="8" xfId="1" applyFont="1" applyFill="1" applyBorder="1" applyAlignment="1">
      <alignment vertical="top" wrapText="1"/>
    </xf>
    <xf numFmtId="0" fontId="4" fillId="2" borderId="8" xfId="1" applyFont="1" applyFill="1" applyBorder="1" applyAlignment="1">
      <alignment vertical="top"/>
    </xf>
    <xf numFmtId="0" fontId="4" fillId="2" borderId="0" xfId="1" applyFont="1" applyFill="1" applyBorder="1" applyAlignment="1">
      <alignment vertical="top"/>
    </xf>
    <xf numFmtId="164" fontId="6" fillId="2" borderId="8" xfId="2" applyNumberFormat="1" applyFont="1" applyFill="1" applyBorder="1" applyAlignment="1">
      <alignment vertical="top" wrapText="1"/>
    </xf>
    <xf numFmtId="0" fontId="11" fillId="2" borderId="8" xfId="3" applyFont="1" applyFill="1" applyBorder="1" applyAlignment="1">
      <alignment horizontal="center" vertical="top" wrapText="1"/>
    </xf>
    <xf numFmtId="0" fontId="4" fillId="2" borderId="9" xfId="1" applyFont="1" applyFill="1" applyBorder="1" applyAlignment="1">
      <alignment vertical="top" wrapText="1"/>
    </xf>
    <xf numFmtId="0" fontId="6" fillId="2" borderId="0" xfId="1" applyFont="1" applyFill="1"/>
    <xf numFmtId="0" fontId="4" fillId="2" borderId="7" xfId="1" applyFont="1" applyFill="1" applyBorder="1" applyAlignment="1">
      <alignment horizontal="center" vertical="top" wrapText="1"/>
    </xf>
    <xf numFmtId="14" fontId="4" fillId="2" borderId="8" xfId="4" applyNumberFormat="1" applyFont="1" applyFill="1" applyBorder="1" applyAlignment="1">
      <alignment horizontal="left" vertical="top" wrapText="1"/>
    </xf>
    <xf numFmtId="164" fontId="4" fillId="2" borderId="8" xfId="2" applyNumberFormat="1" applyFont="1" applyFill="1" applyBorder="1" applyAlignment="1">
      <alignment horizontal="left" vertical="top" wrapText="1"/>
    </xf>
    <xf numFmtId="0" fontId="4" fillId="2" borderId="9" xfId="1" applyFont="1" applyFill="1" applyBorder="1" applyAlignment="1">
      <alignment horizontal="left" vertical="top" wrapText="1"/>
    </xf>
    <xf numFmtId="0" fontId="4" fillId="2" borderId="0" xfId="1" applyFont="1" applyFill="1"/>
    <xf numFmtId="0" fontId="12" fillId="2" borderId="8" xfId="4" applyFont="1" applyFill="1" applyBorder="1" applyAlignment="1">
      <alignment horizontal="left" vertical="top" wrapText="1"/>
    </xf>
    <xf numFmtId="0" fontId="13" fillId="2" borderId="8" xfId="1" applyFont="1" applyFill="1" applyBorder="1" applyAlignment="1">
      <alignment horizontal="left" vertical="top" wrapText="1"/>
    </xf>
    <xf numFmtId="0" fontId="15" fillId="2" borderId="8" xfId="5" applyFont="1" applyFill="1" applyBorder="1" applyAlignment="1">
      <alignment horizontal="left" vertical="top" wrapText="1"/>
    </xf>
    <xf numFmtId="0" fontId="15" fillId="2" borderId="8" xfId="1" applyFont="1" applyFill="1" applyBorder="1" applyAlignment="1">
      <alignment horizontal="left" vertical="top" wrapText="1"/>
    </xf>
    <xf numFmtId="165" fontId="15" fillId="2" borderId="8" xfId="2" applyNumberFormat="1" applyFont="1" applyFill="1" applyBorder="1" applyAlignment="1">
      <alignment horizontal="left" vertical="top" wrapText="1"/>
    </xf>
    <xf numFmtId="165" fontId="15" fillId="2" borderId="9" xfId="2" applyNumberFormat="1" applyFont="1" applyFill="1" applyBorder="1" applyAlignment="1">
      <alignment horizontal="left" vertical="top" wrapText="1"/>
    </xf>
    <xf numFmtId="0" fontId="4" fillId="2" borderId="9" xfId="4" applyFont="1" applyFill="1" applyBorder="1" applyAlignment="1">
      <alignment horizontal="left" vertical="top" wrapText="1"/>
    </xf>
    <xf numFmtId="165" fontId="4" fillId="2" borderId="8" xfId="2" applyNumberFormat="1" applyFont="1" applyFill="1" applyBorder="1" applyAlignment="1">
      <alignment horizontal="left" vertical="top" wrapText="1"/>
    </xf>
    <xf numFmtId="0" fontId="11" fillId="2" borderId="8" xfId="4" applyFont="1" applyFill="1" applyBorder="1" applyAlignment="1">
      <alignment horizontal="left" vertical="top" wrapText="1"/>
    </xf>
    <xf numFmtId="164" fontId="13" fillId="2" borderId="8" xfId="6" applyNumberFormat="1" applyFont="1" applyFill="1" applyBorder="1" applyAlignment="1">
      <alignment horizontal="left" vertical="top" wrapText="1"/>
    </xf>
    <xf numFmtId="0" fontId="4" fillId="2" borderId="8" xfId="1" applyFont="1" applyFill="1" applyBorder="1" applyAlignment="1">
      <alignment horizontal="left" vertical="top"/>
    </xf>
    <xf numFmtId="0" fontId="4" fillId="2" borderId="8" xfId="4" applyFont="1" applyFill="1" applyBorder="1" applyAlignment="1">
      <alignment horizontal="left" vertical="top"/>
    </xf>
    <xf numFmtId="0" fontId="4" fillId="2" borderId="8" xfId="4" applyFont="1" applyFill="1" applyBorder="1" applyAlignment="1">
      <alignment vertical="top"/>
    </xf>
    <xf numFmtId="164" fontId="4" fillId="2" borderId="8" xfId="6" applyNumberFormat="1" applyFont="1" applyFill="1" applyBorder="1" applyAlignment="1">
      <alignment vertical="top"/>
    </xf>
    <xf numFmtId="164" fontId="4" fillId="2" borderId="8" xfId="6" applyNumberFormat="1" applyFont="1" applyFill="1" applyBorder="1" applyAlignment="1">
      <alignment vertical="top" wrapText="1"/>
    </xf>
    <xf numFmtId="0" fontId="4" fillId="2" borderId="8" xfId="1" applyFont="1" applyFill="1" applyBorder="1" applyAlignment="1">
      <alignment horizontal="center" vertical="center" wrapText="1"/>
    </xf>
    <xf numFmtId="0" fontId="4" fillId="3" borderId="8" xfId="1" applyFont="1" applyFill="1" applyBorder="1" applyAlignment="1">
      <alignment horizontal="left" vertical="top" wrapText="1"/>
    </xf>
    <xf numFmtId="0" fontId="4" fillId="2" borderId="11" xfId="1" applyFont="1" applyFill="1" applyBorder="1" applyAlignment="1">
      <alignment horizontal="left" vertical="top" wrapText="1"/>
    </xf>
    <xf numFmtId="164" fontId="4" fillId="2" borderId="5" xfId="2" applyNumberFormat="1" applyFont="1" applyFill="1" applyBorder="1" applyAlignment="1">
      <alignment horizontal="left" vertical="top" wrapText="1"/>
    </xf>
    <xf numFmtId="164" fontId="4" fillId="2" borderId="5" xfId="2" applyNumberFormat="1" applyFont="1" applyFill="1" applyBorder="1" applyAlignment="1">
      <alignment horizontal="left" vertical="top"/>
    </xf>
    <xf numFmtId="0" fontId="4" fillId="2" borderId="5" xfId="1" applyFont="1" applyFill="1" applyBorder="1" applyAlignment="1">
      <alignment horizontal="left" vertical="top" wrapText="1"/>
    </xf>
    <xf numFmtId="0" fontId="11" fillId="2" borderId="9" xfId="1" applyFont="1" applyFill="1" applyBorder="1" applyAlignment="1">
      <alignment vertical="center" wrapText="1"/>
    </xf>
    <xf numFmtId="0" fontId="11" fillId="2" borderId="9" xfId="1" applyFont="1" applyFill="1" applyBorder="1" applyAlignment="1">
      <alignment vertical="top" wrapText="1"/>
    </xf>
    <xf numFmtId="0" fontId="8" fillId="2" borderId="9" xfId="1" applyFont="1" applyFill="1" applyBorder="1" applyAlignment="1">
      <alignment horizontal="left" vertical="top" wrapText="1"/>
    </xf>
    <xf numFmtId="164" fontId="11" fillId="2" borderId="8" xfId="2" applyNumberFormat="1" applyFont="1" applyFill="1" applyBorder="1" applyAlignment="1">
      <alignment horizontal="left" vertical="top" wrapText="1"/>
    </xf>
    <xf numFmtId="165" fontId="11" fillId="2" borderId="8" xfId="7" applyNumberFormat="1" applyFont="1" applyFill="1" applyBorder="1" applyAlignment="1">
      <alignment horizontal="left" vertical="top" wrapText="1"/>
    </xf>
    <xf numFmtId="164" fontId="13" fillId="2" borderId="8" xfId="2" applyNumberFormat="1" applyFont="1" applyFill="1" applyBorder="1" applyAlignment="1">
      <alignment horizontal="left" vertical="top" wrapText="1"/>
    </xf>
    <xf numFmtId="164" fontId="4" fillId="2" borderId="8" xfId="2" applyNumberFormat="1" applyFont="1" applyFill="1" applyBorder="1" applyAlignment="1">
      <alignment horizontal="left" vertical="top"/>
    </xf>
    <xf numFmtId="0" fontId="4" fillId="2" borderId="12" xfId="1" applyFont="1" applyFill="1" applyBorder="1" applyAlignment="1">
      <alignment horizontal="center" vertical="top" wrapText="1"/>
    </xf>
    <xf numFmtId="0" fontId="4" fillId="4" borderId="13" xfId="1" applyFont="1" applyFill="1" applyBorder="1" applyAlignment="1">
      <alignment horizontal="left" vertical="top" wrapText="1"/>
    </xf>
    <xf numFmtId="0" fontId="4" fillId="4" borderId="13" xfId="1" applyFont="1" applyFill="1" applyBorder="1" applyAlignment="1">
      <alignment horizontal="left" vertical="top"/>
    </xf>
    <xf numFmtId="0" fontId="4" fillId="4" borderId="13" xfId="4" applyFont="1" applyFill="1" applyBorder="1" applyAlignment="1">
      <alignment horizontal="left" vertical="top" wrapText="1"/>
    </xf>
    <xf numFmtId="49" fontId="4" fillId="4" borderId="13" xfId="4" quotePrefix="1" applyNumberFormat="1" applyFont="1" applyFill="1" applyBorder="1" applyAlignment="1">
      <alignment horizontal="left" vertical="top" wrapText="1"/>
    </xf>
    <xf numFmtId="49" fontId="6" fillId="4" borderId="13" xfId="4" quotePrefix="1" applyNumberFormat="1" applyFont="1" applyFill="1" applyBorder="1" applyAlignment="1">
      <alignment horizontal="left" vertical="top" wrapText="1"/>
    </xf>
    <xf numFmtId="164" fontId="8" fillId="4" borderId="13" xfId="2" applyNumberFormat="1" applyFont="1" applyFill="1" applyBorder="1" applyAlignment="1">
      <alignment horizontal="left" vertical="top" wrapText="1"/>
    </xf>
    <xf numFmtId="165" fontId="6" fillId="4" borderId="13" xfId="7" applyNumberFormat="1" applyFont="1" applyFill="1" applyBorder="1" applyAlignment="1">
      <alignment horizontal="right" vertical="top" wrapText="1"/>
    </xf>
    <xf numFmtId="164" fontId="13" fillId="4" borderId="13" xfId="2" applyNumberFormat="1" applyFont="1" applyFill="1" applyBorder="1" applyAlignment="1">
      <alignment horizontal="left" vertical="top" wrapText="1"/>
    </xf>
    <xf numFmtId="0" fontId="4" fillId="4" borderId="14" xfId="1" applyFont="1" applyFill="1" applyBorder="1" applyAlignment="1">
      <alignment horizontal="left" vertical="top"/>
    </xf>
    <xf numFmtId="0" fontId="4" fillId="2" borderId="7" xfId="1" applyFont="1" applyFill="1" applyBorder="1" applyAlignment="1">
      <alignment horizontal="center"/>
    </xf>
    <xf numFmtId="0" fontId="4" fillId="2" borderId="8" xfId="1" applyFont="1" applyFill="1" applyBorder="1"/>
    <xf numFmtId="49" fontId="8" fillId="2" borderId="8" xfId="4" applyNumberFormat="1" applyFont="1" applyFill="1" applyBorder="1" applyAlignment="1">
      <alignment horizontal="left" vertical="top" wrapText="1"/>
    </xf>
    <xf numFmtId="164" fontId="8" fillId="2" borderId="8" xfId="2" applyNumberFormat="1" applyFont="1" applyFill="1" applyBorder="1"/>
    <xf numFmtId="0" fontId="6" fillId="2" borderId="8" xfId="1" applyFont="1" applyFill="1" applyBorder="1"/>
    <xf numFmtId="164" fontId="4" fillId="2" borderId="8" xfId="2" applyNumberFormat="1" applyFont="1" applyFill="1" applyBorder="1"/>
    <xf numFmtId="0" fontId="4" fillId="2" borderId="9" xfId="1" applyFont="1" applyFill="1" applyBorder="1"/>
    <xf numFmtId="0" fontId="4" fillId="2" borderId="15" xfId="1" applyFont="1" applyFill="1" applyBorder="1"/>
    <xf numFmtId="0" fontId="11" fillId="2" borderId="5" xfId="4" applyFont="1" applyFill="1" applyBorder="1" applyAlignment="1">
      <alignment horizontal="center" vertical="top" wrapText="1"/>
    </xf>
    <xf numFmtId="0" fontId="11" fillId="2" borderId="5" xfId="4" applyFont="1" applyFill="1" applyBorder="1" applyAlignment="1">
      <alignment horizontal="left" vertical="top" wrapText="1"/>
    </xf>
    <xf numFmtId="14" fontId="11" fillId="2" borderId="5" xfId="4" applyNumberFormat="1" applyFont="1" applyFill="1" applyBorder="1" applyAlignment="1">
      <alignment horizontal="left" vertical="top" wrapText="1"/>
    </xf>
    <xf numFmtId="49" fontId="11" fillId="2" borderId="5" xfId="4" applyNumberFormat="1" applyFont="1" applyFill="1" applyBorder="1" applyAlignment="1">
      <alignment horizontal="left" vertical="top" wrapText="1"/>
    </xf>
    <xf numFmtId="164" fontId="11" fillId="2" borderId="5" xfId="2" applyNumberFormat="1" applyFont="1" applyFill="1" applyBorder="1" applyAlignment="1">
      <alignment horizontal="left" vertical="top" wrapText="1"/>
    </xf>
    <xf numFmtId="164" fontId="17" fillId="2" borderId="5" xfId="2" applyNumberFormat="1" applyFont="1" applyFill="1" applyBorder="1" applyAlignment="1">
      <alignment horizontal="left" vertical="top" wrapText="1"/>
    </xf>
    <xf numFmtId="0" fontId="11" fillId="2" borderId="18" xfId="4" applyFont="1" applyFill="1" applyBorder="1" applyAlignment="1">
      <alignment horizontal="left" vertical="top" wrapText="1"/>
    </xf>
    <xf numFmtId="0" fontId="11" fillId="2" borderId="6" xfId="4" applyFont="1" applyFill="1" applyBorder="1" applyAlignment="1">
      <alignment horizontal="left" vertical="top" wrapText="1"/>
    </xf>
    <xf numFmtId="0" fontId="11" fillId="2" borderId="0" xfId="4" applyFont="1" applyFill="1" applyBorder="1" applyAlignment="1">
      <alignment horizontal="left" wrapText="1"/>
    </xf>
    <xf numFmtId="164" fontId="4" fillId="2" borderId="8" xfId="2" quotePrefix="1" applyNumberFormat="1" applyFont="1" applyFill="1" applyBorder="1" applyAlignment="1">
      <alignment horizontal="left" vertical="top" wrapText="1"/>
    </xf>
    <xf numFmtId="164" fontId="13" fillId="2" borderId="8" xfId="2" applyNumberFormat="1" applyFont="1" applyFill="1" applyBorder="1" applyAlignment="1">
      <alignment vertical="top" wrapText="1"/>
    </xf>
    <xf numFmtId="0" fontId="4" fillId="2" borderId="0" xfId="4" applyFont="1" applyFill="1"/>
    <xf numFmtId="164" fontId="13" fillId="2" borderId="13" xfId="2" applyNumberFormat="1" applyFont="1" applyFill="1" applyBorder="1" applyAlignment="1">
      <alignment vertical="top" wrapText="1"/>
    </xf>
    <xf numFmtId="0" fontId="4" fillId="2" borderId="19" xfId="4" applyFont="1" applyFill="1" applyBorder="1" applyAlignment="1">
      <alignment vertical="top" wrapText="1"/>
    </xf>
    <xf numFmtId="0" fontId="4" fillId="2" borderId="13" xfId="4" applyFont="1" applyFill="1" applyBorder="1" applyAlignment="1">
      <alignment horizontal="center" vertical="top" wrapText="1"/>
    </xf>
    <xf numFmtId="0" fontId="4" fillId="2" borderId="12" xfId="4" applyFont="1" applyFill="1" applyBorder="1" applyAlignment="1">
      <alignment horizontal="center" vertical="top" wrapText="1"/>
    </xf>
    <xf numFmtId="0" fontId="4" fillId="2" borderId="13" xfId="4" applyFont="1" applyFill="1" applyBorder="1" applyAlignment="1">
      <alignment vertical="top" wrapText="1"/>
    </xf>
    <xf numFmtId="0" fontId="4" fillId="2" borderId="12" xfId="4" applyFont="1" applyFill="1" applyBorder="1" applyAlignment="1">
      <alignment horizontal="center" vertical="top"/>
    </xf>
    <xf numFmtId="0" fontId="4" fillId="2" borderId="13" xfId="4" applyFont="1" applyFill="1" applyBorder="1" applyAlignment="1">
      <alignment horizontal="center" vertical="top"/>
    </xf>
    <xf numFmtId="0" fontId="4" fillId="2" borderId="13" xfId="4" applyFont="1" applyFill="1" applyBorder="1" applyAlignment="1">
      <alignment horizontal="left" vertical="top" wrapText="1"/>
    </xf>
    <xf numFmtId="164" fontId="13" fillId="2" borderId="13" xfId="6" applyNumberFormat="1" applyFont="1" applyFill="1" applyBorder="1" applyAlignment="1">
      <alignment vertical="top"/>
    </xf>
    <xf numFmtId="0" fontId="4" fillId="2" borderId="13" xfId="4" applyFont="1" applyFill="1" applyBorder="1" applyAlignment="1">
      <alignment vertical="top"/>
    </xf>
    <xf numFmtId="164" fontId="13" fillId="2" borderId="5" xfId="2" applyNumberFormat="1" applyFont="1" applyFill="1" applyBorder="1" applyAlignment="1">
      <alignment vertical="top" wrapText="1"/>
    </xf>
    <xf numFmtId="0" fontId="4" fillId="2" borderId="5" xfId="4" applyFont="1" applyFill="1" applyBorder="1" applyAlignment="1">
      <alignment horizontal="center" vertical="top" wrapText="1"/>
    </xf>
    <xf numFmtId="0" fontId="4" fillId="4" borderId="7" xfId="4" applyFont="1" applyFill="1" applyBorder="1" applyAlignment="1">
      <alignment horizontal="center" vertical="top" wrapText="1"/>
    </xf>
    <xf numFmtId="0" fontId="4" fillId="4" borderId="8" xfId="4" applyFont="1" applyFill="1" applyBorder="1" applyAlignment="1">
      <alignment horizontal="center" vertical="top" wrapText="1"/>
    </xf>
    <xf numFmtId="0" fontId="4" fillId="4" borderId="8" xfId="4" applyFont="1" applyFill="1" applyBorder="1" applyAlignment="1">
      <alignment vertical="top" wrapText="1"/>
    </xf>
    <xf numFmtId="0" fontId="4" fillId="4" borderId="8" xfId="4" applyFont="1" applyFill="1" applyBorder="1" applyAlignment="1">
      <alignment horizontal="left" vertical="top" wrapText="1"/>
    </xf>
    <xf numFmtId="49" fontId="4" fillId="4" borderId="8" xfId="4" applyNumberFormat="1" applyFont="1" applyFill="1" applyBorder="1" applyAlignment="1">
      <alignment horizontal="left" vertical="top" wrapText="1"/>
    </xf>
    <xf numFmtId="49" fontId="8" fillId="4" borderId="8" xfId="4" applyNumberFormat="1" applyFont="1" applyFill="1" applyBorder="1" applyAlignment="1">
      <alignment horizontal="right" vertical="top" wrapText="1"/>
    </xf>
    <xf numFmtId="164" fontId="8" fillId="4" borderId="8" xfId="2" applyNumberFormat="1" applyFont="1" applyFill="1" applyBorder="1" applyAlignment="1">
      <alignment horizontal="right" vertical="top" wrapText="1"/>
    </xf>
    <xf numFmtId="0" fontId="11" fillId="4" borderId="8" xfId="4" applyFont="1" applyFill="1" applyBorder="1" applyAlignment="1">
      <alignment horizontal="left" vertical="top" wrapText="1"/>
    </xf>
    <xf numFmtId="164" fontId="8" fillId="4" borderId="8" xfId="4" applyNumberFormat="1" applyFont="1" applyFill="1" applyBorder="1" applyAlignment="1">
      <alignment horizontal="right" vertical="top" wrapText="1"/>
    </xf>
    <xf numFmtId="164" fontId="11" fillId="4" borderId="8" xfId="2" applyNumberFormat="1" applyFont="1" applyFill="1" applyBorder="1" applyAlignment="1">
      <alignment vertical="top" wrapText="1"/>
    </xf>
    <xf numFmtId="0" fontId="4" fillId="4" borderId="10" xfId="4" applyFont="1" applyFill="1" applyBorder="1" applyAlignment="1">
      <alignment vertical="top" wrapText="1"/>
    </xf>
    <xf numFmtId="0" fontId="4" fillId="4" borderId="8" xfId="4" applyFont="1" applyFill="1" applyBorder="1" applyAlignment="1">
      <alignment vertical="top"/>
    </xf>
    <xf numFmtId="0" fontId="4" fillId="4" borderId="9" xfId="4" applyFont="1" applyFill="1" applyBorder="1" applyAlignment="1">
      <alignment vertical="top" wrapText="1"/>
    </xf>
    <xf numFmtId="0" fontId="4" fillId="0" borderId="0" xfId="4" applyFont="1"/>
    <xf numFmtId="0" fontId="4" fillId="2" borderId="20" xfId="4" applyFont="1" applyFill="1" applyBorder="1" applyAlignment="1">
      <alignment horizontal="center" vertical="top" wrapText="1"/>
    </xf>
    <xf numFmtId="0" fontId="4" fillId="2" borderId="15" xfId="4" applyFont="1" applyFill="1" applyBorder="1" applyAlignment="1">
      <alignment horizontal="center" vertical="top" wrapText="1"/>
    </xf>
    <xf numFmtId="49" fontId="4" fillId="2" borderId="8" xfId="4" applyNumberFormat="1" applyFont="1" applyFill="1" applyBorder="1" applyAlignment="1">
      <alignment horizontal="left" vertical="top" wrapText="1"/>
    </xf>
    <xf numFmtId="49" fontId="8" fillId="2" borderId="8" xfId="4" applyNumberFormat="1" applyFont="1" applyFill="1" applyBorder="1" applyAlignment="1">
      <alignment horizontal="right" vertical="top" wrapText="1"/>
    </xf>
    <xf numFmtId="164" fontId="8" fillId="2" borderId="8" xfId="2" applyNumberFormat="1" applyFont="1" applyFill="1" applyBorder="1" applyAlignment="1">
      <alignment horizontal="right" vertical="top" wrapText="1"/>
    </xf>
    <xf numFmtId="0" fontId="8" fillId="2" borderId="8" xfId="4" applyFont="1" applyFill="1" applyBorder="1" applyAlignment="1">
      <alignment horizontal="right" vertical="top" wrapText="1"/>
    </xf>
    <xf numFmtId="164" fontId="8" fillId="2" borderId="8" xfId="4" applyNumberFormat="1" applyFont="1" applyFill="1" applyBorder="1" applyAlignment="1">
      <alignment horizontal="right" vertical="top" wrapText="1"/>
    </xf>
    <xf numFmtId="164" fontId="11" fillId="2" borderId="8" xfId="2" applyNumberFormat="1" applyFont="1" applyFill="1" applyBorder="1" applyAlignment="1">
      <alignment vertical="top" wrapText="1"/>
    </xf>
    <xf numFmtId="0" fontId="4" fillId="2" borderId="10" xfId="4" applyFont="1" applyFill="1" applyBorder="1" applyAlignment="1">
      <alignment horizontal="center" vertical="top" wrapText="1"/>
    </xf>
    <xf numFmtId="0" fontId="4" fillId="2" borderId="9" xfId="4" applyFont="1" applyFill="1" applyBorder="1" applyAlignment="1">
      <alignment vertical="top"/>
    </xf>
    <xf numFmtId="0" fontId="4" fillId="2" borderId="8" xfId="4" applyFont="1" applyFill="1" applyBorder="1" applyAlignment="1">
      <alignment horizontal="center" vertical="top"/>
    </xf>
    <xf numFmtId="165" fontId="4" fillId="2" borderId="8" xfId="8" applyNumberFormat="1" applyFont="1" applyFill="1" applyBorder="1" applyAlignment="1">
      <alignment vertical="top" wrapText="1"/>
    </xf>
    <xf numFmtId="164" fontId="13" fillId="2" borderId="8" xfId="6" applyNumberFormat="1" applyFont="1" applyFill="1" applyBorder="1" applyAlignment="1">
      <alignment vertical="top" wrapText="1"/>
    </xf>
    <xf numFmtId="0" fontId="13" fillId="2" borderId="8" xfId="9" applyFont="1" applyFill="1" applyBorder="1" applyAlignment="1">
      <alignment vertical="top" wrapText="1"/>
    </xf>
    <xf numFmtId="0" fontId="13" fillId="2" borderId="8" xfId="9" applyFont="1" applyFill="1" applyBorder="1" applyAlignment="1">
      <alignment horizontal="center" vertical="top" wrapText="1"/>
    </xf>
    <xf numFmtId="0" fontId="13" fillId="2" borderId="8" xfId="9" applyFont="1" applyFill="1" applyBorder="1" applyAlignment="1">
      <alignment horizontal="left" vertical="top" wrapText="1"/>
    </xf>
    <xf numFmtId="0" fontId="13" fillId="2" borderId="9" xfId="9" applyFont="1" applyFill="1" applyBorder="1" applyAlignment="1">
      <alignment vertical="top" wrapText="1"/>
    </xf>
    <xf numFmtId="0" fontId="4" fillId="2" borderId="5" xfId="4" applyFont="1" applyFill="1" applyBorder="1" applyAlignment="1">
      <alignment vertical="top" wrapText="1"/>
    </xf>
    <xf numFmtId="164" fontId="4" fillId="2" borderId="8" xfId="2" applyNumberFormat="1" applyFont="1" applyFill="1" applyBorder="1" applyAlignment="1">
      <alignment vertical="top"/>
    </xf>
    <xf numFmtId="0" fontId="4" fillId="2" borderId="7" xfId="4" applyFont="1" applyFill="1" applyBorder="1" applyAlignment="1">
      <alignment horizontal="center" vertical="top"/>
    </xf>
    <xf numFmtId="164" fontId="13" fillId="2" borderId="9" xfId="6" applyNumberFormat="1" applyFont="1" applyFill="1" applyBorder="1" applyAlignment="1">
      <alignment vertical="top" wrapText="1"/>
    </xf>
    <xf numFmtId="0" fontId="13" fillId="2" borderId="8" xfId="9" applyFont="1" applyFill="1" applyBorder="1" applyAlignment="1">
      <alignment vertical="top"/>
    </xf>
    <xf numFmtId="164" fontId="13" fillId="2" borderId="8" xfId="2" applyNumberFormat="1" applyFont="1" applyFill="1" applyBorder="1" applyAlignment="1">
      <alignment vertical="top"/>
    </xf>
    <xf numFmtId="0" fontId="13" fillId="2" borderId="8" xfId="9" applyFont="1" applyFill="1" applyBorder="1" applyAlignment="1">
      <alignment horizontal="center" vertical="top"/>
    </xf>
    <xf numFmtId="164" fontId="13" fillId="2" borderId="8" xfId="6" applyNumberFormat="1" applyFont="1" applyFill="1" applyBorder="1" applyAlignment="1">
      <alignment vertical="top"/>
    </xf>
    <xf numFmtId="0" fontId="4" fillId="4" borderId="7" xfId="4" applyFont="1" applyFill="1" applyBorder="1" applyAlignment="1">
      <alignment horizontal="center" vertical="top"/>
    </xf>
    <xf numFmtId="0" fontId="4" fillId="4" borderId="8" xfId="4" applyFont="1" applyFill="1" applyBorder="1" applyAlignment="1">
      <alignment horizontal="center" vertical="top"/>
    </xf>
    <xf numFmtId="0" fontId="4" fillId="4" borderId="8" xfId="4" applyFont="1" applyFill="1" applyBorder="1" applyAlignment="1">
      <alignment horizontal="left" vertical="top"/>
    </xf>
    <xf numFmtId="49" fontId="4" fillId="4" borderId="8" xfId="4" applyNumberFormat="1" applyFont="1" applyFill="1" applyBorder="1" applyAlignment="1">
      <alignment horizontal="left" vertical="top"/>
    </xf>
    <xf numFmtId="49" fontId="6" fillId="4" borderId="8" xfId="4" applyNumberFormat="1" applyFont="1" applyFill="1" applyBorder="1" applyAlignment="1">
      <alignment horizontal="left" vertical="top"/>
    </xf>
    <xf numFmtId="164" fontId="6" fillId="4" borderId="8" xfId="4" applyNumberFormat="1" applyFont="1" applyFill="1" applyBorder="1" applyAlignment="1">
      <alignment horizontal="left" vertical="top"/>
    </xf>
    <xf numFmtId="164" fontId="6" fillId="4" borderId="8" xfId="6" applyNumberFormat="1" applyFont="1" applyFill="1" applyBorder="1" applyAlignment="1">
      <alignment horizontal="right" vertical="top"/>
    </xf>
    <xf numFmtId="164" fontId="4" fillId="4" borderId="8" xfId="2" applyNumberFormat="1" applyFont="1" applyFill="1" applyBorder="1" applyAlignment="1">
      <alignment vertical="top"/>
    </xf>
    <xf numFmtId="0" fontId="4" fillId="4" borderId="9" xfId="4" applyFont="1" applyFill="1" applyBorder="1" applyAlignment="1">
      <alignment vertical="top"/>
    </xf>
    <xf numFmtId="0" fontId="4" fillId="2" borderId="21" xfId="4" applyFont="1" applyFill="1" applyBorder="1" applyAlignment="1">
      <alignment horizontal="center" vertical="top"/>
    </xf>
    <xf numFmtId="0" fontId="4" fillId="0" borderId="0" xfId="4" applyFont="1" applyBorder="1" applyAlignment="1">
      <alignment horizontal="center" vertical="top"/>
    </xf>
    <xf numFmtId="0" fontId="4" fillId="0" borderId="0" xfId="4" applyFont="1" applyBorder="1" applyAlignment="1">
      <alignment vertical="top"/>
    </xf>
    <xf numFmtId="0" fontId="4" fillId="0" borderId="0" xfId="4" applyFont="1" applyBorder="1" applyAlignment="1">
      <alignment horizontal="left" vertical="top"/>
    </xf>
    <xf numFmtId="49" fontId="4" fillId="0" borderId="0" xfId="4" applyNumberFormat="1" applyFont="1" applyBorder="1" applyAlignment="1">
      <alignment horizontal="left" vertical="top"/>
    </xf>
    <xf numFmtId="164" fontId="4" fillId="0" borderId="0" xfId="6" applyNumberFormat="1" applyFont="1" applyBorder="1" applyAlignment="1">
      <alignment vertical="top"/>
    </xf>
    <xf numFmtId="164" fontId="4" fillId="0" borderId="0" xfId="2" applyNumberFormat="1" applyFont="1" applyBorder="1" applyAlignment="1">
      <alignment horizontal="left" vertical="top"/>
    </xf>
    <xf numFmtId="164" fontId="4" fillId="0" borderId="0" xfId="2" applyNumberFormat="1" applyFont="1" applyBorder="1" applyAlignment="1">
      <alignment vertical="top"/>
    </xf>
    <xf numFmtId="165" fontId="4" fillId="0" borderId="0" xfId="4" applyNumberFormat="1" applyFont="1" applyBorder="1" applyAlignment="1">
      <alignment vertical="top"/>
    </xf>
    <xf numFmtId="0" fontId="4" fillId="0" borderId="22" xfId="4" applyFont="1" applyBorder="1" applyAlignment="1">
      <alignment vertical="top"/>
    </xf>
    <xf numFmtId="0" fontId="4" fillId="2" borderId="9" xfId="1" applyFont="1" applyFill="1" applyBorder="1" applyAlignment="1">
      <alignment horizontal="left" vertical="top"/>
    </xf>
    <xf numFmtId="0" fontId="4" fillId="0" borderId="8" xfId="1" applyFont="1" applyBorder="1" applyAlignment="1">
      <alignment horizontal="left" vertical="top"/>
    </xf>
    <xf numFmtId="0" fontId="4" fillId="0" borderId="8" xfId="4" applyFont="1" applyFill="1" applyBorder="1" applyAlignment="1">
      <alignment horizontal="left" vertical="top" wrapText="1"/>
    </xf>
    <xf numFmtId="14" fontId="4" fillId="0" borderId="8" xfId="4" applyNumberFormat="1" applyFont="1" applyFill="1" applyBorder="1" applyAlignment="1">
      <alignment horizontal="left" vertical="top" wrapText="1"/>
    </xf>
    <xf numFmtId="164" fontId="4" fillId="0" borderId="13" xfId="2" applyNumberFormat="1" applyFont="1" applyFill="1" applyBorder="1" applyAlignment="1">
      <alignment horizontal="left" vertical="top" wrapText="1"/>
    </xf>
    <xf numFmtId="0" fontId="4" fillId="0" borderId="13" xfId="1" applyFont="1" applyBorder="1" applyAlignment="1">
      <alignment horizontal="left" vertical="top"/>
    </xf>
    <xf numFmtId="164" fontId="4" fillId="0" borderId="8" xfId="2" applyNumberFormat="1" applyFont="1" applyFill="1" applyBorder="1" applyAlignment="1">
      <alignment horizontal="left" vertical="top" wrapText="1"/>
    </xf>
    <xf numFmtId="49" fontId="4" fillId="2" borderId="10" xfId="4" quotePrefix="1" applyNumberFormat="1" applyFont="1" applyFill="1" applyBorder="1" applyAlignment="1">
      <alignment horizontal="left" vertical="top" wrapText="1"/>
    </xf>
    <xf numFmtId="0" fontId="4" fillId="0" borderId="15" xfId="4" applyFont="1" applyFill="1" applyBorder="1" applyAlignment="1">
      <alignment horizontal="left" vertical="top" wrapText="1"/>
    </xf>
    <xf numFmtId="0" fontId="4" fillId="0" borderId="8" xfId="4" applyFont="1" applyBorder="1" applyAlignment="1">
      <alignment horizontal="left"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left" vertical="top" wrapText="1"/>
    </xf>
    <xf numFmtId="0" fontId="4" fillId="4" borderId="8" xfId="1" applyFont="1" applyFill="1" applyBorder="1" applyAlignment="1">
      <alignment horizontal="left" vertical="top"/>
    </xf>
    <xf numFmtId="14" fontId="4" fillId="4" borderId="8" xfId="4" applyNumberFormat="1" applyFont="1" applyFill="1" applyBorder="1" applyAlignment="1">
      <alignment horizontal="left" vertical="top" wrapText="1"/>
    </xf>
    <xf numFmtId="49" fontId="4" fillId="4" borderId="8" xfId="4" quotePrefix="1" applyNumberFormat="1" applyFont="1" applyFill="1" applyBorder="1" applyAlignment="1">
      <alignment horizontal="left" vertical="top" wrapText="1"/>
    </xf>
    <xf numFmtId="49" fontId="8" fillId="4" borderId="10" xfId="4" quotePrefix="1" applyNumberFormat="1" applyFont="1" applyFill="1" applyBorder="1" applyAlignment="1">
      <alignment horizontal="left" vertical="top" wrapText="1"/>
    </xf>
    <xf numFmtId="164" fontId="8" fillId="4" borderId="8" xfId="2" applyNumberFormat="1" applyFont="1" applyFill="1" applyBorder="1" applyAlignment="1">
      <alignment horizontal="left" vertical="top" wrapText="1"/>
    </xf>
    <xf numFmtId="0" fontId="6" fillId="4" borderId="8" xfId="4" applyFont="1" applyFill="1" applyBorder="1" applyAlignment="1">
      <alignment horizontal="right" vertical="top" wrapText="1"/>
    </xf>
    <xf numFmtId="164" fontId="6" fillId="4" borderId="8" xfId="4" applyNumberFormat="1" applyFont="1" applyFill="1" applyBorder="1" applyAlignment="1">
      <alignment horizontal="right" vertical="top" wrapText="1"/>
    </xf>
    <xf numFmtId="164" fontId="4" fillId="4" borderId="8" xfId="2" applyNumberFormat="1" applyFont="1" applyFill="1" applyBorder="1" applyAlignment="1">
      <alignment horizontal="left" vertical="top" wrapText="1"/>
    </xf>
    <xf numFmtId="0" fontId="4" fillId="4" borderId="9" xfId="1" applyFont="1" applyFill="1" applyBorder="1" applyAlignment="1">
      <alignment horizontal="left" vertical="top"/>
    </xf>
    <xf numFmtId="0" fontId="4" fillId="0" borderId="8" xfId="1" applyFont="1" applyFill="1" applyBorder="1" applyAlignment="1">
      <alignment horizontal="left" vertical="top" wrapText="1"/>
    </xf>
    <xf numFmtId="0" fontId="4" fillId="0" borderId="8" xfId="1" applyFont="1" applyFill="1" applyBorder="1" applyAlignment="1">
      <alignment horizontal="left" vertical="top"/>
    </xf>
    <xf numFmtId="49" fontId="4" fillId="0" borderId="8" xfId="4" quotePrefix="1" applyNumberFormat="1" applyFont="1" applyFill="1" applyBorder="1" applyAlignment="1">
      <alignment horizontal="left" vertical="top" wrapText="1"/>
    </xf>
    <xf numFmtId="49" fontId="4" fillId="0" borderId="10" xfId="4" quotePrefix="1" applyNumberFormat="1" applyFont="1" applyFill="1" applyBorder="1" applyAlignment="1">
      <alignment horizontal="left" vertical="top" wrapText="1"/>
    </xf>
    <xf numFmtId="0" fontId="4" fillId="0" borderId="9" xfId="1" applyFont="1" applyFill="1" applyBorder="1" applyAlignment="1">
      <alignment horizontal="left" vertical="top"/>
    </xf>
    <xf numFmtId="0" fontId="4" fillId="0" borderId="0" xfId="1" applyFont="1" applyFill="1"/>
    <xf numFmtId="0" fontId="4" fillId="0" borderId="13" xfId="4" applyFont="1" applyFill="1" applyBorder="1" applyAlignment="1">
      <alignment horizontal="left" vertical="top" wrapText="1"/>
    </xf>
    <xf numFmtId="0" fontId="4" fillId="0" borderId="13" xfId="1" applyFont="1" applyFill="1" applyBorder="1" applyAlignment="1">
      <alignment horizontal="left" vertical="top" wrapText="1"/>
    </xf>
    <xf numFmtId="49" fontId="4" fillId="0" borderId="13" xfId="4" quotePrefix="1" applyNumberFormat="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8" xfId="1" applyFont="1" applyBorder="1" applyAlignment="1">
      <alignment horizontal="left" vertical="top" wrapText="1"/>
    </xf>
    <xf numFmtId="0" fontId="4" fillId="0" borderId="0" xfId="1" applyFont="1" applyBorder="1" applyAlignment="1">
      <alignment vertical="top" wrapText="1"/>
    </xf>
    <xf numFmtId="0" fontId="13" fillId="0" borderId="8" xfId="5" applyFont="1" applyBorder="1" applyAlignment="1">
      <alignment vertical="top" wrapText="1"/>
    </xf>
    <xf numFmtId="49" fontId="8" fillId="4" borderId="8" xfId="4" quotePrefix="1" applyNumberFormat="1" applyFont="1" applyFill="1" applyBorder="1" applyAlignment="1">
      <alignment horizontal="left" vertical="top" wrapText="1"/>
    </xf>
    <xf numFmtId="0" fontId="6" fillId="4" borderId="8" xfId="1" applyFont="1" applyFill="1" applyBorder="1" applyAlignment="1">
      <alignment horizontal="right" vertical="top" wrapText="1"/>
    </xf>
    <xf numFmtId="164" fontId="6" fillId="4" borderId="8" xfId="1" applyNumberFormat="1" applyFont="1" applyFill="1" applyBorder="1" applyAlignment="1">
      <alignment horizontal="right" vertical="top" wrapText="1"/>
    </xf>
    <xf numFmtId="0" fontId="4" fillId="4" borderId="9" xfId="1" applyFont="1" applyFill="1" applyBorder="1" applyAlignment="1">
      <alignment horizontal="left" vertical="top" wrapText="1"/>
    </xf>
    <xf numFmtId="0" fontId="4" fillId="2" borderId="21" xfId="1" applyFont="1" applyFill="1" applyBorder="1" applyAlignment="1">
      <alignment horizontal="center"/>
    </xf>
    <xf numFmtId="0" fontId="11" fillId="0" borderId="0" xfId="1" applyFont="1" applyBorder="1"/>
    <xf numFmtId="164" fontId="11" fillId="0" borderId="0" xfId="2" applyNumberFormat="1" applyFont="1" applyBorder="1"/>
    <xf numFmtId="0" fontId="4" fillId="0" borderId="22" xfId="1" applyFont="1" applyBorder="1"/>
    <xf numFmtId="0" fontId="11" fillId="2" borderId="8" xfId="1" applyFont="1" applyFill="1" applyBorder="1" applyAlignment="1">
      <alignment horizontal="left" vertical="top"/>
    </xf>
    <xf numFmtId="0" fontId="8" fillId="2" borderId="8" xfId="4" applyFont="1" applyFill="1" applyBorder="1" applyAlignment="1">
      <alignment horizontal="left" vertical="top" wrapText="1"/>
    </xf>
    <xf numFmtId="14" fontId="11" fillId="2" borderId="8" xfId="4" applyNumberFormat="1" applyFont="1" applyFill="1" applyBorder="1" applyAlignment="1">
      <alignment horizontal="left" vertical="top" wrapText="1"/>
    </xf>
    <xf numFmtId="49" fontId="11" fillId="2" borderId="8" xfId="4" quotePrefix="1" applyNumberFormat="1" applyFont="1" applyFill="1" applyBorder="1" applyAlignment="1">
      <alignment horizontal="left" vertical="top" wrapText="1"/>
    </xf>
    <xf numFmtId="49" fontId="11" fillId="2" borderId="10" xfId="4" quotePrefix="1" applyNumberFormat="1" applyFont="1" applyFill="1" applyBorder="1" applyAlignment="1">
      <alignment horizontal="left" vertical="top" wrapText="1"/>
    </xf>
    <xf numFmtId="0" fontId="11" fillId="2" borderId="15" xfId="4" applyFont="1" applyFill="1" applyBorder="1" applyAlignment="1">
      <alignment horizontal="left" vertical="top" wrapText="1"/>
    </xf>
    <xf numFmtId="0" fontId="11" fillId="2" borderId="8" xfId="1" applyFont="1" applyFill="1" applyBorder="1" applyAlignment="1">
      <alignment horizontal="left" vertical="top" wrapText="1"/>
    </xf>
    <xf numFmtId="0" fontId="11" fillId="2" borderId="9" xfId="1" applyFont="1" applyFill="1" applyBorder="1" applyAlignment="1">
      <alignment horizontal="left" vertical="top" wrapText="1"/>
    </xf>
    <xf numFmtId="0" fontId="11" fillId="2" borderId="0" xfId="1" applyFont="1" applyFill="1"/>
    <xf numFmtId="49" fontId="4" fillId="2" borderId="8" xfId="1" applyNumberFormat="1" applyFont="1" applyFill="1" applyBorder="1" applyAlignment="1">
      <alignment horizontal="left" vertical="top" wrapText="1"/>
    </xf>
    <xf numFmtId="49" fontId="4" fillId="5" borderId="8" xfId="1" applyNumberFormat="1" applyFont="1" applyFill="1" applyBorder="1" applyAlignment="1">
      <alignment horizontal="left" vertical="top" wrapText="1"/>
    </xf>
    <xf numFmtId="0" fontId="4" fillId="0" borderId="8" xfId="1" applyFont="1" applyBorder="1"/>
    <xf numFmtId="0" fontId="4" fillId="0" borderId="9" xfId="1" applyFont="1" applyBorder="1" applyAlignment="1">
      <alignment horizontal="left" vertical="top" wrapText="1"/>
    </xf>
    <xf numFmtId="164" fontId="6" fillId="4" borderId="8" xfId="2" applyNumberFormat="1" applyFont="1" applyFill="1" applyBorder="1" applyAlignment="1">
      <alignment horizontal="left" vertical="top" wrapText="1"/>
    </xf>
    <xf numFmtId="0" fontId="6" fillId="2" borderId="8" xfId="1" applyFont="1" applyFill="1" applyBorder="1" applyAlignment="1">
      <alignment horizontal="left" vertical="top" wrapText="1"/>
    </xf>
    <xf numFmtId="49" fontId="11" fillId="2" borderId="8" xfId="4" applyNumberFormat="1" applyFont="1" applyFill="1" applyBorder="1" applyAlignment="1">
      <alignment horizontal="left" vertical="top" wrapText="1"/>
    </xf>
    <xf numFmtId="164" fontId="11" fillId="0" borderId="8" xfId="2" applyNumberFormat="1" applyFont="1" applyFill="1" applyBorder="1" applyAlignment="1">
      <alignment horizontal="right" vertical="top" wrapText="1"/>
    </xf>
    <xf numFmtId="0" fontId="11" fillId="0" borderId="8" xfId="4" applyFont="1" applyFill="1" applyBorder="1" applyAlignment="1">
      <alignment horizontal="left" vertical="top" wrapText="1"/>
    </xf>
    <xf numFmtId="0" fontId="4" fillId="0" borderId="8" xfId="1" applyFont="1" applyBorder="1" applyAlignment="1">
      <alignment vertical="top"/>
    </xf>
    <xf numFmtId="164" fontId="4" fillId="0" borderId="8" xfId="2" applyNumberFormat="1" applyFont="1" applyBorder="1" applyAlignment="1">
      <alignment horizontal="left" vertical="top"/>
    </xf>
    <xf numFmtId="0" fontId="4" fillId="2" borderId="20" xfId="1" applyFont="1" applyFill="1" applyBorder="1" applyAlignment="1">
      <alignment horizontal="center" vertical="top" wrapText="1"/>
    </xf>
    <xf numFmtId="0" fontId="4" fillId="4" borderId="15" xfId="1" applyFont="1" applyFill="1" applyBorder="1" applyAlignment="1">
      <alignment horizontal="left" vertical="top" wrapText="1"/>
    </xf>
    <xf numFmtId="14" fontId="11" fillId="4" borderId="8" xfId="4" applyNumberFormat="1" applyFont="1" applyFill="1" applyBorder="1" applyAlignment="1">
      <alignment horizontal="left" vertical="top" wrapText="1"/>
    </xf>
    <xf numFmtId="49" fontId="11" fillId="4" borderId="8" xfId="4" applyNumberFormat="1" applyFont="1" applyFill="1" applyBorder="1" applyAlignment="1">
      <alignment horizontal="left" vertical="top" wrapText="1"/>
    </xf>
    <xf numFmtId="49" fontId="8" fillId="4" borderId="10" xfId="4" applyNumberFormat="1" applyFont="1" applyFill="1" applyBorder="1" applyAlignment="1">
      <alignment horizontal="left" vertical="top" wrapText="1"/>
    </xf>
    <xf numFmtId="0" fontId="6" fillId="4" borderId="8" xfId="1" applyFont="1" applyFill="1" applyBorder="1" applyAlignment="1">
      <alignment horizontal="right" vertical="top"/>
    </xf>
    <xf numFmtId="164" fontId="6" fillId="4" borderId="8" xfId="1" applyNumberFormat="1" applyFont="1" applyFill="1" applyBorder="1" applyAlignment="1">
      <alignment horizontal="right" vertical="top"/>
    </xf>
    <xf numFmtId="164" fontId="4" fillId="4" borderId="8" xfId="2" applyNumberFormat="1" applyFont="1" applyFill="1" applyBorder="1" applyAlignment="1">
      <alignment horizontal="left" vertical="top"/>
    </xf>
    <xf numFmtId="0" fontId="4" fillId="2" borderId="15" xfId="1" applyFont="1" applyFill="1" applyBorder="1" applyAlignment="1">
      <alignment horizontal="left" vertical="top" wrapText="1"/>
    </xf>
    <xf numFmtId="49" fontId="8" fillId="2" borderId="10" xfId="4" applyNumberFormat="1" applyFont="1" applyFill="1" applyBorder="1" applyAlignment="1">
      <alignment horizontal="left" vertical="top" wrapText="1"/>
    </xf>
    <xf numFmtId="0" fontId="6" fillId="2" borderId="8" xfId="1" applyFont="1" applyFill="1" applyBorder="1" applyAlignment="1">
      <alignment horizontal="right" vertical="top"/>
    </xf>
    <xf numFmtId="0" fontId="13" fillId="2" borderId="8" xfId="5" applyFont="1" applyFill="1" applyBorder="1" applyAlignment="1">
      <alignment vertical="top" wrapText="1"/>
    </xf>
    <xf numFmtId="0" fontId="4" fillId="4" borderId="8" xfId="1" applyFont="1" applyFill="1" applyBorder="1"/>
    <xf numFmtId="49" fontId="8" fillId="4" borderId="8" xfId="4" applyNumberFormat="1" applyFont="1" applyFill="1" applyBorder="1" applyAlignment="1">
      <alignment horizontal="left" vertical="top" wrapText="1"/>
    </xf>
    <xf numFmtId="164" fontId="8" fillId="4" borderId="8" xfId="2" applyNumberFormat="1" applyFont="1" applyFill="1" applyBorder="1"/>
    <xf numFmtId="0" fontId="6" fillId="4" borderId="8" xfId="1" applyFont="1" applyFill="1" applyBorder="1" applyAlignment="1">
      <alignment horizontal="right"/>
    </xf>
    <xf numFmtId="164" fontId="6" fillId="4" borderId="8" xfId="1" applyNumberFormat="1" applyFont="1" applyFill="1" applyBorder="1" applyAlignment="1">
      <alignment horizontal="right"/>
    </xf>
    <xf numFmtId="164" fontId="4" fillId="4" borderId="8" xfId="2" applyNumberFormat="1" applyFont="1" applyFill="1" applyBorder="1"/>
    <xf numFmtId="0" fontId="4" fillId="4" borderId="9" xfId="1" applyFont="1" applyFill="1" applyBorder="1"/>
    <xf numFmtId="0" fontId="6" fillId="0" borderId="0" xfId="1" applyFont="1" applyBorder="1" applyAlignment="1">
      <alignment horizontal="right"/>
    </xf>
    <xf numFmtId="165" fontId="4" fillId="0" borderId="0" xfId="1" applyNumberFormat="1" applyFont="1"/>
    <xf numFmtId="0" fontId="4" fillId="2" borderId="23" xfId="1" applyFont="1" applyFill="1" applyBorder="1" applyAlignment="1">
      <alignment horizontal="center"/>
    </xf>
    <xf numFmtId="0" fontId="4" fillId="0" borderId="24" xfId="1" applyFont="1" applyBorder="1"/>
    <xf numFmtId="164" fontId="4" fillId="0" borderId="24" xfId="2" applyNumberFormat="1" applyFont="1" applyBorder="1"/>
    <xf numFmtId="0" fontId="6" fillId="0" borderId="24" xfId="1" applyFont="1" applyBorder="1" applyAlignment="1">
      <alignment horizontal="right"/>
    </xf>
    <xf numFmtId="0" fontId="4" fillId="0" borderId="25" xfId="1" applyFont="1" applyBorder="1"/>
    <xf numFmtId="0" fontId="1" fillId="0" borderId="0" xfId="1" applyFont="1" applyAlignment="1">
      <alignment horizontal="center"/>
    </xf>
    <xf numFmtId="0" fontId="24" fillId="0" borderId="0" xfId="1" applyFont="1" applyAlignment="1">
      <alignment wrapText="1"/>
    </xf>
    <xf numFmtId="0" fontId="1" fillId="0" borderId="0" xfId="1" applyFont="1"/>
    <xf numFmtId="0" fontId="3" fillId="0" borderId="8" xfId="1" applyFont="1" applyBorder="1" applyAlignment="1">
      <alignment horizontal="center" vertical="top"/>
    </xf>
    <xf numFmtId="0" fontId="3" fillId="0" borderId="8" xfId="1" applyFont="1" applyBorder="1" applyAlignment="1">
      <alignment horizontal="center" vertical="top" wrapText="1"/>
    </xf>
    <xf numFmtId="0" fontId="3" fillId="0" borderId="8" xfId="1" applyFont="1" applyBorder="1" applyAlignment="1">
      <alignment vertical="top"/>
    </xf>
    <xf numFmtId="164" fontId="3" fillId="0" borderId="8" xfId="2" applyNumberFormat="1" applyFont="1" applyBorder="1" applyAlignment="1">
      <alignment horizontal="center" vertical="top" wrapText="1"/>
    </xf>
    <xf numFmtId="0" fontId="3" fillId="0" borderId="8" xfId="1" applyFont="1" applyBorder="1" applyAlignment="1">
      <alignment vertical="top" wrapText="1"/>
    </xf>
    <xf numFmtId="164" fontId="3" fillId="0" borderId="8" xfId="2" applyNumberFormat="1" applyFont="1" applyBorder="1" applyAlignment="1">
      <alignment vertical="top" wrapText="1"/>
    </xf>
    <xf numFmtId="164" fontId="3" fillId="6" borderId="8" xfId="2" applyNumberFormat="1" applyFont="1" applyFill="1" applyBorder="1" applyAlignment="1">
      <alignment vertical="top" wrapText="1"/>
    </xf>
    <xf numFmtId="0" fontId="3" fillId="2" borderId="8" xfId="3" applyFont="1" applyFill="1" applyBorder="1" applyAlignment="1">
      <alignment horizontal="center" vertical="top" wrapText="1"/>
    </xf>
    <xf numFmtId="0" fontId="3" fillId="0" borderId="0" xfId="1" applyFont="1"/>
    <xf numFmtId="0" fontId="4" fillId="2" borderId="8" xfId="9" applyFont="1" applyFill="1" applyBorder="1" applyAlignment="1">
      <alignment vertical="top" wrapText="1"/>
    </xf>
    <xf numFmtId="0" fontId="4" fillId="2" borderId="8" xfId="9" applyFont="1" applyFill="1" applyBorder="1" applyAlignment="1">
      <alignment horizontal="left" vertical="top" wrapText="1"/>
    </xf>
    <xf numFmtId="0" fontId="0" fillId="2" borderId="8" xfId="10" applyFont="1" applyFill="1" applyBorder="1" applyAlignment="1">
      <alignment vertical="top"/>
    </xf>
    <xf numFmtId="0" fontId="0" fillId="2" borderId="8" xfId="10" quotePrefix="1" applyNumberFormat="1" applyFont="1" applyFill="1" applyBorder="1" applyAlignment="1">
      <alignment horizontal="right" vertical="top"/>
    </xf>
    <xf numFmtId="0" fontId="3" fillId="2" borderId="8" xfId="10" applyFont="1" applyFill="1" applyBorder="1" applyAlignment="1">
      <alignment vertical="top" wrapText="1"/>
    </xf>
    <xf numFmtId="164" fontId="0" fillId="2" borderId="8" xfId="2" applyNumberFormat="1" applyFont="1" applyFill="1" applyBorder="1" applyAlignment="1">
      <alignment vertical="top" wrapText="1"/>
    </xf>
    <xf numFmtId="0" fontId="0" fillId="2" borderId="8" xfId="10" applyFont="1" applyFill="1" applyBorder="1" applyAlignment="1">
      <alignment vertical="top" wrapText="1"/>
    </xf>
    <xf numFmtId="0" fontId="3" fillId="2" borderId="8" xfId="3" applyFont="1" applyFill="1" applyBorder="1" applyAlignment="1">
      <alignment vertical="top" wrapText="1"/>
    </xf>
    <xf numFmtId="0" fontId="3" fillId="2" borderId="10" xfId="3" applyFont="1" applyFill="1" applyBorder="1" applyAlignment="1">
      <alignment vertical="top" wrapText="1"/>
    </xf>
    <xf numFmtId="0" fontId="3" fillId="2" borderId="8" xfId="10" applyFont="1" applyFill="1" applyBorder="1" applyAlignment="1">
      <alignment vertical="top"/>
    </xf>
    <xf numFmtId="0" fontId="3" fillId="2" borderId="0" xfId="10" applyFont="1" applyFill="1" applyBorder="1" applyAlignment="1">
      <alignment vertical="top"/>
    </xf>
    <xf numFmtId="0" fontId="3" fillId="2" borderId="0" xfId="10" applyFont="1" applyFill="1" applyAlignment="1">
      <alignment vertical="top"/>
    </xf>
    <xf numFmtId="0" fontId="1" fillId="2" borderId="8" xfId="1" applyFont="1" applyFill="1" applyBorder="1" applyAlignment="1">
      <alignment horizontal="center" vertical="top" wrapText="1"/>
    </xf>
    <xf numFmtId="0" fontId="1" fillId="0" borderId="8" xfId="1" applyFont="1" applyBorder="1" applyAlignment="1">
      <alignment horizontal="center" vertical="top" wrapText="1"/>
    </xf>
    <xf numFmtId="0" fontId="1" fillId="0" borderId="8" xfId="1" applyFont="1" applyBorder="1" applyAlignment="1">
      <alignment vertical="top" wrapText="1"/>
    </xf>
    <xf numFmtId="0" fontId="1" fillId="0" borderId="8" xfId="1" applyNumberFormat="1" applyFont="1" applyBorder="1" applyAlignment="1">
      <alignment horizontal="right" vertical="top" wrapText="1"/>
    </xf>
    <xf numFmtId="164" fontId="4" fillId="0" borderId="8" xfId="2" applyNumberFormat="1" applyFont="1" applyBorder="1" applyAlignment="1">
      <alignment horizontal="center" vertical="top" wrapText="1"/>
    </xf>
    <xf numFmtId="3" fontId="4" fillId="0" borderId="8" xfId="1" applyNumberFormat="1" applyFont="1" applyBorder="1" applyAlignment="1">
      <alignment horizontal="center" vertical="top" wrapText="1"/>
    </xf>
    <xf numFmtId="3" fontId="1" fillId="0" borderId="8" xfId="1" applyNumberFormat="1" applyFont="1" applyBorder="1" applyAlignment="1">
      <alignment horizontal="center" vertical="top" wrapText="1"/>
    </xf>
    <xf numFmtId="0" fontId="1" fillId="0" borderId="8" xfId="1" applyFont="1" applyBorder="1" applyAlignment="1">
      <alignment horizontal="center" vertical="top"/>
    </xf>
    <xf numFmtId="0" fontId="3" fillId="2" borderId="8" xfId="1" applyFont="1" applyFill="1" applyBorder="1" applyAlignment="1">
      <alignment horizontal="center" vertical="top" wrapText="1"/>
    </xf>
    <xf numFmtId="164" fontId="0" fillId="0" borderId="8" xfId="2" applyNumberFormat="1" applyFont="1" applyBorder="1" applyAlignment="1">
      <alignment horizontal="center" vertical="top" wrapText="1"/>
    </xf>
    <xf numFmtId="0" fontId="1" fillId="2" borderId="8" xfId="1" applyFont="1" applyFill="1" applyBorder="1" applyAlignment="1">
      <alignment vertical="top" wrapText="1"/>
    </xf>
    <xf numFmtId="0" fontId="1" fillId="2" borderId="8" xfId="1" applyNumberFormat="1" applyFont="1" applyFill="1" applyBorder="1" applyAlignment="1">
      <alignment horizontal="right" vertical="top" wrapText="1"/>
    </xf>
    <xf numFmtId="164" fontId="4" fillId="2" borderId="8" xfId="2" applyNumberFormat="1" applyFont="1" applyFill="1" applyBorder="1" applyAlignment="1">
      <alignment horizontal="center" vertical="top" wrapText="1"/>
    </xf>
    <xf numFmtId="0" fontId="1" fillId="2" borderId="8" xfId="1" applyFont="1" applyFill="1" applyBorder="1" applyAlignment="1">
      <alignment horizontal="center" vertical="top"/>
    </xf>
    <xf numFmtId="0" fontId="1" fillId="2" borderId="0" xfId="1" applyFont="1" applyFill="1"/>
    <xf numFmtId="0" fontId="1" fillId="7" borderId="8" xfId="1" applyFont="1" applyFill="1" applyBorder="1" applyAlignment="1">
      <alignment horizontal="center" vertical="top" wrapText="1"/>
    </xf>
    <xf numFmtId="164" fontId="4" fillId="6" borderId="8" xfId="2" applyNumberFormat="1" applyFont="1" applyFill="1" applyBorder="1" applyAlignment="1">
      <alignment horizontal="center" vertical="top" wrapText="1"/>
    </xf>
    <xf numFmtId="0" fontId="1" fillId="8" borderId="8" xfId="1" applyFont="1" applyFill="1" applyBorder="1" applyAlignment="1">
      <alignment horizontal="center" vertical="top" wrapText="1"/>
    </xf>
    <xf numFmtId="164" fontId="4" fillId="0" borderId="8" xfId="2" applyNumberFormat="1" applyFont="1" applyBorder="1" applyAlignment="1">
      <alignment vertical="top" wrapText="1"/>
    </xf>
    <xf numFmtId="164" fontId="0" fillId="0" borderId="8" xfId="2" applyNumberFormat="1" applyFont="1" applyBorder="1" applyAlignment="1">
      <alignment vertical="top" wrapText="1"/>
    </xf>
    <xf numFmtId="0" fontId="1" fillId="9" borderId="8" xfId="1" applyFont="1" applyFill="1" applyBorder="1" applyAlignment="1">
      <alignment horizontal="center" vertical="top" wrapText="1"/>
    </xf>
    <xf numFmtId="0" fontId="1" fillId="10" borderId="8" xfId="1" applyFont="1" applyFill="1" applyBorder="1" applyAlignment="1">
      <alignment horizontal="center" vertical="top" wrapText="1"/>
    </xf>
    <xf numFmtId="0" fontId="1" fillId="4" borderId="8" xfId="1" applyFont="1" applyFill="1" applyBorder="1" applyAlignment="1">
      <alignment horizontal="center"/>
    </xf>
    <xf numFmtId="0" fontId="1" fillId="4" borderId="8" xfId="1" applyFont="1" applyFill="1" applyBorder="1"/>
    <xf numFmtId="164" fontId="0" fillId="4" borderId="8" xfId="2" applyNumberFormat="1" applyFont="1" applyFill="1" applyBorder="1" applyAlignment="1">
      <alignment horizontal="center"/>
    </xf>
    <xf numFmtId="0" fontId="3" fillId="4" borderId="8" xfId="1" applyFont="1" applyFill="1" applyBorder="1" applyAlignment="1">
      <alignment horizontal="right"/>
    </xf>
    <xf numFmtId="164" fontId="3" fillId="4" borderId="8" xfId="1" applyNumberFormat="1" applyFont="1" applyFill="1" applyBorder="1" applyAlignment="1">
      <alignment horizontal="right"/>
    </xf>
    <xf numFmtId="164" fontId="0" fillId="4" borderId="8" xfId="2" applyNumberFormat="1" applyFont="1" applyFill="1" applyBorder="1"/>
    <xf numFmtId="164" fontId="0" fillId="0" borderId="0" xfId="2" applyNumberFormat="1" applyFont="1" applyAlignment="1">
      <alignment horizontal="center"/>
    </xf>
    <xf numFmtId="164" fontId="0" fillId="0" borderId="0" xfId="2" applyNumberFormat="1" applyFont="1"/>
    <xf numFmtId="0" fontId="26" fillId="2" borderId="27" xfId="1" applyFont="1" applyFill="1" applyBorder="1" applyAlignment="1">
      <alignment horizontal="center" vertical="top" wrapText="1"/>
    </xf>
    <xf numFmtId="0" fontId="1" fillId="2" borderId="27" xfId="1" applyFont="1" applyFill="1" applyBorder="1" applyAlignment="1">
      <alignment horizontal="center" vertical="top" wrapText="1"/>
    </xf>
    <xf numFmtId="0" fontId="1" fillId="0" borderId="27" xfId="1" applyFont="1" applyBorder="1" applyAlignment="1">
      <alignment horizontal="center" vertical="top" wrapText="1"/>
    </xf>
    <xf numFmtId="0" fontId="1" fillId="0" borderId="27" xfId="1" applyFont="1" applyBorder="1" applyAlignment="1">
      <alignment vertical="top" wrapText="1"/>
    </xf>
    <xf numFmtId="0" fontId="4" fillId="0" borderId="27" xfId="1" applyFont="1" applyBorder="1" applyAlignment="1">
      <alignment horizontal="left" vertical="top" wrapText="1"/>
    </xf>
    <xf numFmtId="0" fontId="1" fillId="0" borderId="28" xfId="1" quotePrefix="1" applyNumberFormat="1" applyFont="1" applyBorder="1" applyAlignment="1">
      <alignment horizontal="right" vertical="top" wrapText="1"/>
    </xf>
    <xf numFmtId="0" fontId="1" fillId="0" borderId="29" xfId="1" quotePrefix="1" applyNumberFormat="1" applyFont="1" applyBorder="1" applyAlignment="1">
      <alignment horizontal="right" vertical="top" wrapText="1"/>
    </xf>
    <xf numFmtId="164" fontId="4" fillId="0" borderId="13" xfId="2" applyNumberFormat="1" applyFont="1" applyBorder="1" applyAlignment="1">
      <alignment horizontal="center" vertical="top" wrapText="1"/>
    </xf>
    <xf numFmtId="0" fontId="1" fillId="0" borderId="28" xfId="1" applyFont="1" applyBorder="1" applyAlignment="1">
      <alignment horizontal="left" vertical="top" wrapText="1"/>
    </xf>
    <xf numFmtId="0" fontId="4" fillId="0" borderId="29" xfId="1" applyFont="1" applyBorder="1" applyAlignment="1">
      <alignment horizontal="left" vertical="top" wrapText="1"/>
    </xf>
    <xf numFmtId="164" fontId="4" fillId="0" borderId="29" xfId="2" applyNumberFormat="1" applyFont="1" applyBorder="1" applyAlignment="1">
      <alignment horizontal="left" vertical="top" wrapText="1"/>
    </xf>
    <xf numFmtId="0" fontId="4" fillId="0" borderId="28" xfId="1" applyFont="1" applyBorder="1" applyAlignment="1">
      <alignment horizontal="left" vertical="top" wrapText="1"/>
    </xf>
    <xf numFmtId="0" fontId="1" fillId="0" borderId="28" xfId="1" applyFont="1" applyBorder="1" applyAlignment="1">
      <alignment horizontal="center" vertical="top" wrapText="1"/>
    </xf>
    <xf numFmtId="164" fontId="3" fillId="4" borderId="8" xfId="1" applyNumberFormat="1" applyFont="1" applyFill="1" applyBorder="1"/>
    <xf numFmtId="0" fontId="1" fillId="11" borderId="8" xfId="1" applyFont="1" applyFill="1" applyBorder="1" applyAlignment="1">
      <alignment horizontal="center" vertical="top" wrapText="1"/>
    </xf>
    <xf numFmtId="0" fontId="4" fillId="2" borderId="8" xfId="9" applyFont="1" applyFill="1" applyBorder="1" applyAlignment="1">
      <alignment horizontal="center" vertical="top" wrapText="1"/>
    </xf>
    <xf numFmtId="0" fontId="1" fillId="0" borderId="15" xfId="1" applyFont="1" applyBorder="1" applyAlignment="1">
      <alignment horizontal="left" vertical="top" wrapText="1"/>
    </xf>
    <xf numFmtId="0" fontId="1" fillId="12" borderId="8" xfId="1" applyFont="1" applyFill="1" applyBorder="1" applyAlignment="1">
      <alignment horizontal="center"/>
    </xf>
    <xf numFmtId="0" fontId="1" fillId="12" borderId="8" xfId="1" applyFont="1" applyFill="1" applyBorder="1"/>
    <xf numFmtId="164" fontId="0" fillId="12" borderId="8" xfId="2" applyNumberFormat="1" applyFont="1" applyFill="1" applyBorder="1" applyAlignment="1">
      <alignment horizontal="center"/>
    </xf>
    <xf numFmtId="0" fontId="3" fillId="12" borderId="8" xfId="1" applyFont="1" applyFill="1" applyBorder="1" applyAlignment="1">
      <alignment horizontal="right" vertical="top" wrapText="1"/>
    </xf>
    <xf numFmtId="164" fontId="3" fillId="12" borderId="8" xfId="1" applyNumberFormat="1" applyFont="1" applyFill="1" applyBorder="1"/>
    <xf numFmtId="164" fontId="1" fillId="12" borderId="8" xfId="1" applyNumberFormat="1" applyFont="1" applyFill="1" applyBorder="1"/>
    <xf numFmtId="164" fontId="0" fillId="12" borderId="8" xfId="2" applyNumberFormat="1" applyFont="1" applyFill="1" applyBorder="1"/>
    <xf numFmtId="164" fontId="1" fillId="0" borderId="0" xfId="1" applyNumberFormat="1" applyFont="1"/>
    <xf numFmtId="0" fontId="4" fillId="2" borderId="0" xfId="1" applyFont="1" applyFill="1" applyBorder="1" applyAlignment="1">
      <alignment horizontal="center"/>
    </xf>
    <xf numFmtId="0" fontId="4" fillId="0" borderId="0" xfId="1" applyFont="1" applyBorder="1" applyAlignment="1">
      <alignment horizontal="center"/>
    </xf>
    <xf numFmtId="49" fontId="4" fillId="0" borderId="0" xfId="1" applyNumberFormat="1" applyFont="1" applyBorder="1"/>
    <xf numFmtId="0" fontId="4" fillId="0" borderId="0" xfId="1" applyFont="1" applyBorder="1" applyAlignment="1">
      <alignment horizontal="right"/>
    </xf>
    <xf numFmtId="164" fontId="4" fillId="2" borderId="0" xfId="2" applyNumberFormat="1" applyFont="1" applyFill="1" applyBorder="1"/>
    <xf numFmtId="0" fontId="4" fillId="2" borderId="0" xfId="1" applyFont="1" applyFill="1" applyBorder="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vertical="center"/>
    </xf>
    <xf numFmtId="49" fontId="4" fillId="0" borderId="0" xfId="1" applyNumberFormat="1" applyFont="1" applyBorder="1" applyAlignment="1">
      <alignment vertical="center"/>
    </xf>
    <xf numFmtId="0" fontId="4" fillId="0" borderId="0" xfId="1" applyFont="1" applyBorder="1" applyAlignment="1">
      <alignment horizontal="right" vertical="center"/>
    </xf>
    <xf numFmtId="164" fontId="4" fillId="2" borderId="0" xfId="2" applyNumberFormat="1" applyFont="1" applyFill="1" applyBorder="1" applyAlignment="1">
      <alignment vertical="center"/>
    </xf>
    <xf numFmtId="49" fontId="4" fillId="0" borderId="0" xfId="1" applyNumberFormat="1" applyFont="1" applyBorder="1" applyAlignment="1">
      <alignment wrapText="1"/>
    </xf>
    <xf numFmtId="165" fontId="4" fillId="0" borderId="0" xfId="2" applyNumberFormat="1" applyFont="1" applyBorder="1"/>
    <xf numFmtId="164" fontId="6" fillId="2" borderId="0" xfId="2" applyNumberFormat="1" applyFont="1" applyFill="1" applyBorder="1" applyAlignment="1">
      <alignment wrapText="1"/>
    </xf>
    <xf numFmtId="0" fontId="6" fillId="0" borderId="0" xfId="1" applyFont="1" applyBorder="1" applyAlignment="1">
      <alignment wrapText="1"/>
    </xf>
    <xf numFmtId="0" fontId="6" fillId="2" borderId="8" xfId="1" applyFont="1" applyFill="1" applyBorder="1" applyAlignment="1">
      <alignment horizontal="center" vertical="top"/>
    </xf>
    <xf numFmtId="0" fontId="6" fillId="0" borderId="8" xfId="1" applyFont="1" applyBorder="1" applyAlignment="1">
      <alignment horizontal="center" vertical="top"/>
    </xf>
    <xf numFmtId="0" fontId="6" fillId="0" borderId="8" xfId="1" applyFont="1" applyBorder="1" applyAlignment="1">
      <alignment horizontal="center" vertical="top" wrapText="1"/>
    </xf>
    <xf numFmtId="49" fontId="6" fillId="0" borderId="8" xfId="1" applyNumberFormat="1" applyFont="1" applyBorder="1" applyAlignment="1">
      <alignment vertical="top"/>
    </xf>
    <xf numFmtId="0" fontId="6" fillId="0" borderId="8" xfId="1" applyFont="1" applyBorder="1" applyAlignment="1">
      <alignment horizontal="right" vertical="top"/>
    </xf>
    <xf numFmtId="0" fontId="6" fillId="2" borderId="8" xfId="3" applyFont="1" applyFill="1" applyBorder="1" applyAlignment="1">
      <alignment horizontal="center" vertical="top" wrapText="1"/>
    </xf>
    <xf numFmtId="0" fontId="6" fillId="0" borderId="0" xfId="1" applyFont="1" applyBorder="1" applyAlignment="1">
      <alignment vertical="top"/>
    </xf>
    <xf numFmtId="0" fontId="6" fillId="0" borderId="0" xfId="1" applyFont="1" applyBorder="1" applyAlignment="1">
      <alignment vertical="top" wrapText="1"/>
    </xf>
    <xf numFmtId="0" fontId="4" fillId="2" borderId="8" xfId="1" applyFont="1" applyFill="1" applyBorder="1" applyAlignment="1">
      <alignment horizontal="center" vertical="top" wrapText="1"/>
    </xf>
    <xf numFmtId="0" fontId="4" fillId="2" borderId="8" xfId="5" applyFont="1" applyFill="1" applyBorder="1" applyAlignment="1">
      <alignment vertical="top"/>
    </xf>
    <xf numFmtId="49" fontId="6" fillId="2" borderId="8" xfId="5" applyNumberFormat="1" applyFont="1" applyFill="1" applyBorder="1" applyAlignment="1">
      <alignment vertical="top"/>
    </xf>
    <xf numFmtId="0" fontId="4" fillId="2" borderId="8" xfId="1" quotePrefix="1" applyFont="1" applyFill="1" applyBorder="1" applyAlignment="1">
      <alignment horizontal="right" vertical="top" wrapText="1"/>
    </xf>
    <xf numFmtId="0" fontId="6" fillId="2" borderId="8" xfId="5" applyFont="1" applyFill="1" applyBorder="1" applyAlignment="1">
      <alignment vertical="top" wrapText="1"/>
    </xf>
    <xf numFmtId="0" fontId="6" fillId="2" borderId="0" xfId="5" applyFont="1" applyFill="1" applyAlignment="1">
      <alignment vertical="top"/>
    </xf>
    <xf numFmtId="0" fontId="4" fillId="2" borderId="8" xfId="5" applyFont="1" applyFill="1" applyBorder="1" applyAlignment="1">
      <alignment vertical="top" wrapText="1"/>
    </xf>
    <xf numFmtId="0" fontId="6" fillId="2" borderId="8" xfId="5" applyFont="1" applyFill="1" applyBorder="1" applyAlignment="1">
      <alignment horizontal="center" vertical="top" wrapText="1"/>
    </xf>
    <xf numFmtId="0" fontId="6" fillId="2" borderId="0" xfId="5" applyFont="1" applyFill="1" applyBorder="1" applyAlignment="1">
      <alignment vertical="top"/>
    </xf>
    <xf numFmtId="0" fontId="4" fillId="2" borderId="8" xfId="1" applyFont="1" applyFill="1" applyBorder="1" applyAlignment="1">
      <alignment horizontal="center" vertical="top"/>
    </xf>
    <xf numFmtId="49" fontId="4" fillId="2" borderId="8" xfId="1" applyNumberFormat="1" applyFont="1" applyFill="1" applyBorder="1" applyAlignment="1">
      <alignment vertical="top"/>
    </xf>
    <xf numFmtId="0" fontId="4" fillId="2" borderId="8" xfId="1" applyFont="1" applyFill="1" applyBorder="1" applyAlignment="1">
      <alignment horizontal="right" vertical="top"/>
    </xf>
    <xf numFmtId="49" fontId="4" fillId="2" borderId="8" xfId="1" applyNumberFormat="1" applyFont="1" applyFill="1" applyBorder="1" applyAlignment="1">
      <alignment vertical="top" wrapText="1"/>
    </xf>
    <xf numFmtId="0" fontId="4" fillId="2" borderId="8" xfId="5" applyFont="1" applyFill="1" applyBorder="1" applyAlignment="1">
      <alignment horizontal="left" vertical="top" wrapText="1"/>
    </xf>
    <xf numFmtId="0" fontId="4" fillId="2" borderId="8" xfId="1" applyFont="1" applyFill="1" applyBorder="1" applyAlignment="1">
      <alignment horizontal="right" vertical="top" wrapText="1"/>
    </xf>
    <xf numFmtId="164" fontId="4" fillId="2" borderId="8" xfId="2" applyNumberFormat="1" applyFont="1" applyFill="1" applyBorder="1" applyAlignment="1">
      <alignment horizontal="right" vertical="top" wrapText="1"/>
    </xf>
    <xf numFmtId="0" fontId="4" fillId="2" borderId="8" xfId="1" applyNumberFormat="1" applyFont="1" applyFill="1" applyBorder="1" applyAlignment="1">
      <alignment horizontal="right" vertical="top" wrapText="1"/>
    </xf>
    <xf numFmtId="0" fontId="4" fillId="13" borderId="8" xfId="5" applyFont="1" applyFill="1" applyBorder="1" applyAlignment="1">
      <alignment horizontal="center" vertical="top"/>
    </xf>
    <xf numFmtId="0" fontId="4" fillId="2" borderId="8" xfId="5" applyFont="1" applyFill="1" applyBorder="1" applyAlignment="1">
      <alignment horizontal="center" vertical="top"/>
    </xf>
    <xf numFmtId="14" fontId="4" fillId="2" borderId="8" xfId="5" applyNumberFormat="1" applyFont="1" applyFill="1" applyBorder="1" applyAlignment="1">
      <alignment horizontal="left" vertical="top"/>
    </xf>
    <xf numFmtId="49" fontId="4" fillId="2" borderId="8" xfId="5" applyNumberFormat="1" applyFont="1" applyFill="1" applyBorder="1" applyAlignment="1">
      <alignment wrapText="1"/>
    </xf>
    <xf numFmtId="0" fontId="4" fillId="2" borderId="8" xfId="5" applyFont="1" applyFill="1" applyBorder="1" applyAlignment="1">
      <alignment horizontal="right" vertical="top"/>
    </xf>
    <xf numFmtId="165" fontId="4" fillId="2" borderId="8" xfId="11" applyNumberFormat="1" applyFont="1" applyFill="1" applyBorder="1" applyAlignment="1">
      <alignment horizontal="left" vertical="top" wrapText="1"/>
    </xf>
    <xf numFmtId="49" fontId="4" fillId="2" borderId="8" xfId="5" applyNumberFormat="1" applyFont="1" applyFill="1" applyBorder="1" applyAlignment="1">
      <alignment horizontal="left" vertical="top" wrapText="1"/>
    </xf>
    <xf numFmtId="165" fontId="4" fillId="2" borderId="8" xfId="11" applyNumberFormat="1" applyFont="1" applyFill="1" applyBorder="1" applyAlignment="1">
      <alignment vertical="top"/>
    </xf>
    <xf numFmtId="14" fontId="4" fillId="2" borderId="8" xfId="5" applyNumberFormat="1" applyFont="1" applyFill="1" applyBorder="1" applyAlignment="1">
      <alignment horizontal="left" vertical="top" wrapText="1"/>
    </xf>
    <xf numFmtId="164" fontId="4" fillId="2" borderId="8" xfId="2" applyNumberFormat="1" applyFont="1" applyFill="1" applyBorder="1" applyAlignment="1">
      <alignment horizontal="center" vertical="top"/>
    </xf>
    <xf numFmtId="0" fontId="6" fillId="2" borderId="8" xfId="5" applyFont="1" applyFill="1" applyBorder="1" applyAlignment="1">
      <alignment horizontal="center" vertical="top"/>
    </xf>
    <xf numFmtId="0" fontId="4" fillId="2" borderId="8" xfId="5" applyFont="1" applyFill="1" applyBorder="1" applyAlignment="1">
      <alignment horizontal="center" vertical="top" wrapText="1"/>
    </xf>
    <xf numFmtId="49" fontId="4" fillId="2" borderId="8" xfId="1" applyNumberFormat="1" applyFont="1" applyFill="1" applyBorder="1" applyAlignment="1">
      <alignment horizontal="left" vertical="top"/>
    </xf>
    <xf numFmtId="164" fontId="4" fillId="2" borderId="8" xfId="2" applyNumberFormat="1" applyFont="1" applyFill="1" applyBorder="1" applyAlignment="1">
      <alignment horizontal="right" vertical="top"/>
    </xf>
    <xf numFmtId="49" fontId="4" fillId="2" borderId="8" xfId="5" applyNumberFormat="1" applyFont="1" applyFill="1" applyBorder="1" applyAlignment="1">
      <alignment vertical="top"/>
    </xf>
    <xf numFmtId="0" fontId="4" fillId="2" borderId="27" xfId="5" applyFont="1" applyFill="1" applyBorder="1" applyAlignment="1">
      <alignment horizontal="right" vertical="top"/>
    </xf>
    <xf numFmtId="0" fontId="4" fillId="4" borderId="8" xfId="1" applyFont="1" applyFill="1" applyBorder="1" applyAlignment="1">
      <alignment horizontal="center" vertical="top" wrapText="1"/>
    </xf>
    <xf numFmtId="0" fontId="4" fillId="4" borderId="8" xfId="1" applyFont="1" applyFill="1" applyBorder="1" applyAlignment="1">
      <alignment vertical="top" wrapText="1"/>
    </xf>
    <xf numFmtId="49" fontId="6" fillId="4" borderId="8" xfId="5" applyNumberFormat="1" applyFont="1" applyFill="1" applyBorder="1" applyAlignment="1">
      <alignment vertical="top"/>
    </xf>
    <xf numFmtId="0" fontId="4" fillId="4" borderId="0" xfId="5" applyFont="1" applyFill="1" applyBorder="1" applyAlignment="1">
      <alignment horizontal="right" vertical="top"/>
    </xf>
    <xf numFmtId="0" fontId="4" fillId="4" borderId="8" xfId="1" applyFont="1" applyFill="1" applyBorder="1" applyAlignment="1">
      <alignment vertical="top"/>
    </xf>
    <xf numFmtId="164" fontId="6" fillId="4" borderId="8" xfId="1" applyNumberFormat="1" applyFont="1" applyFill="1" applyBorder="1" applyAlignment="1">
      <alignment vertical="top" wrapText="1"/>
    </xf>
    <xf numFmtId="164" fontId="4" fillId="4" borderId="8" xfId="2" applyNumberFormat="1" applyFont="1" applyFill="1" applyBorder="1" applyAlignment="1">
      <alignment horizontal="right" vertical="top"/>
    </xf>
    <xf numFmtId="0" fontId="4" fillId="4" borderId="8" xfId="5" applyFont="1" applyFill="1" applyBorder="1" applyAlignment="1">
      <alignment vertical="top" wrapText="1"/>
    </xf>
    <xf numFmtId="0" fontId="8" fillId="2" borderId="8" xfId="1" applyFont="1" applyFill="1" applyBorder="1" applyAlignment="1">
      <alignment horizontal="left" vertical="top" wrapText="1"/>
    </xf>
    <xf numFmtId="0" fontId="4" fillId="2" borderId="0" xfId="5" applyFont="1" applyFill="1" applyBorder="1" applyAlignment="1">
      <alignment horizontal="right" vertical="top"/>
    </xf>
    <xf numFmtId="49" fontId="4" fillId="2" borderId="8" xfId="5" applyNumberFormat="1" applyFont="1" applyFill="1" applyBorder="1" applyAlignment="1">
      <alignment vertical="top" wrapText="1"/>
    </xf>
    <xf numFmtId="0" fontId="6" fillId="2" borderId="8" xfId="5" applyFont="1" applyFill="1" applyBorder="1" applyAlignment="1">
      <alignment vertical="top"/>
    </xf>
    <xf numFmtId="43" fontId="4" fillId="2" borderId="8" xfId="2" applyFont="1" applyFill="1" applyBorder="1" applyAlignment="1">
      <alignment vertical="top"/>
    </xf>
    <xf numFmtId="0" fontId="4" fillId="4" borderId="8" xfId="1" applyFont="1" applyFill="1" applyBorder="1" applyAlignment="1">
      <alignment horizontal="center" vertical="top"/>
    </xf>
    <xf numFmtId="49" fontId="4" fillId="4" borderId="8" xfId="1" applyNumberFormat="1" applyFont="1" applyFill="1" applyBorder="1" applyAlignment="1">
      <alignment vertical="top" wrapText="1"/>
    </xf>
    <xf numFmtId="0" fontId="4" fillId="4" borderId="8" xfId="1" applyNumberFormat="1" applyFont="1" applyFill="1" applyBorder="1" applyAlignment="1">
      <alignment horizontal="right" vertical="top" wrapText="1"/>
    </xf>
    <xf numFmtId="0" fontId="4" fillId="0" borderId="0" xfId="1" applyFont="1" applyBorder="1" applyAlignment="1">
      <alignment vertical="top"/>
    </xf>
    <xf numFmtId="0" fontId="8" fillId="2" borderId="8" xfId="1" applyFont="1" applyFill="1" applyBorder="1" applyAlignment="1">
      <alignment horizontal="left" vertical="top"/>
    </xf>
    <xf numFmtId="0" fontId="4" fillId="0" borderId="8" xfId="1" applyFont="1" applyFill="1" applyBorder="1" applyAlignment="1">
      <alignment horizontal="center" vertical="top"/>
    </xf>
    <xf numFmtId="0" fontId="4" fillId="0" borderId="8" xfId="1" applyFont="1" applyFill="1" applyBorder="1" applyAlignment="1">
      <alignment vertical="top" wrapText="1"/>
    </xf>
    <xf numFmtId="0" fontId="4" fillId="0" borderId="8" xfId="1" applyFont="1" applyFill="1" applyBorder="1" applyAlignment="1">
      <alignment vertical="top"/>
    </xf>
    <xf numFmtId="49" fontId="4" fillId="0" borderId="8" xfId="1" applyNumberFormat="1" applyFont="1" applyFill="1" applyBorder="1" applyAlignment="1">
      <alignment vertical="top" wrapText="1"/>
    </xf>
    <xf numFmtId="0" fontId="4" fillId="0" borderId="8" xfId="1" applyNumberFormat="1" applyFont="1" applyFill="1" applyBorder="1" applyAlignment="1">
      <alignment horizontal="right" vertical="top" wrapText="1"/>
    </xf>
    <xf numFmtId="164" fontId="4" fillId="0" borderId="8" xfId="2" applyNumberFormat="1" applyFont="1" applyFill="1" applyBorder="1" applyAlignment="1">
      <alignment vertical="top"/>
    </xf>
    <xf numFmtId="0" fontId="4" fillId="0" borderId="8" xfId="5" applyFont="1" applyFill="1" applyBorder="1" applyAlignment="1">
      <alignment vertical="top" wrapText="1"/>
    </xf>
    <xf numFmtId="168" fontId="4" fillId="2" borderId="8" xfId="12" applyNumberFormat="1" applyFont="1" applyFill="1" applyBorder="1" applyAlignment="1">
      <alignment horizontal="left" vertical="top" wrapText="1"/>
    </xf>
    <xf numFmtId="0" fontId="4" fillId="2" borderId="8" xfId="1" applyNumberFormat="1" applyFont="1" applyFill="1" applyBorder="1" applyAlignment="1">
      <alignment horizontal="right" vertical="top"/>
    </xf>
    <xf numFmtId="14" fontId="4" fillId="2" borderId="8" xfId="1" applyNumberFormat="1" applyFont="1" applyFill="1" applyBorder="1" applyAlignment="1">
      <alignment vertical="top" wrapText="1"/>
    </xf>
    <xf numFmtId="0" fontId="4" fillId="2" borderId="8" xfId="5" applyFont="1" applyFill="1" applyBorder="1" applyAlignment="1">
      <alignment horizontal="right" vertical="top" wrapText="1"/>
    </xf>
    <xf numFmtId="0" fontId="4" fillId="2" borderId="8" xfId="1" applyFont="1" applyFill="1" applyBorder="1" applyAlignment="1">
      <alignment horizontal="justify" vertical="top"/>
    </xf>
    <xf numFmtId="3" fontId="4" fillId="2" borderId="8" xfId="1" applyNumberFormat="1" applyFont="1" applyFill="1" applyBorder="1" applyAlignment="1">
      <alignment vertical="top"/>
    </xf>
    <xf numFmtId="49" fontId="4" fillId="4" borderId="8" xfId="1" applyNumberFormat="1" applyFont="1" applyFill="1" applyBorder="1" applyAlignment="1">
      <alignment vertical="top"/>
    </xf>
    <xf numFmtId="164" fontId="4" fillId="4" borderId="8" xfId="2" applyNumberFormat="1" applyFont="1" applyFill="1" applyBorder="1" applyAlignment="1">
      <alignment vertical="top" wrapText="1"/>
    </xf>
    <xf numFmtId="0" fontId="4" fillId="4" borderId="8" xfId="1" applyFont="1" applyFill="1" applyBorder="1" applyAlignment="1">
      <alignment horizontal="justify" vertical="top"/>
    </xf>
    <xf numFmtId="3" fontId="6" fillId="4" borderId="8" xfId="1" applyNumberFormat="1" applyFont="1" applyFill="1" applyBorder="1" applyAlignment="1">
      <alignment vertical="top"/>
    </xf>
    <xf numFmtId="49" fontId="4" fillId="0" borderId="8" xfId="1" applyNumberFormat="1" applyFont="1" applyFill="1" applyBorder="1" applyAlignment="1">
      <alignment vertical="top"/>
    </xf>
    <xf numFmtId="164" fontId="4" fillId="0" borderId="8" xfId="2" applyNumberFormat="1" applyFont="1" applyFill="1" applyBorder="1" applyAlignment="1">
      <alignment vertical="top" wrapText="1"/>
    </xf>
    <xf numFmtId="0" fontId="4" fillId="0" borderId="8" xfId="1" applyFont="1" applyFill="1" applyBorder="1" applyAlignment="1">
      <alignment horizontal="justify" vertical="top"/>
    </xf>
    <xf numFmtId="3" fontId="4" fillId="0" borderId="8" xfId="1" applyNumberFormat="1" applyFont="1" applyFill="1" applyBorder="1" applyAlignment="1">
      <alignment vertical="top"/>
    </xf>
    <xf numFmtId="0" fontId="4" fillId="2" borderId="8" xfId="1" applyNumberFormat="1" applyFont="1" applyFill="1" applyBorder="1" applyAlignment="1">
      <alignment vertical="top" wrapText="1"/>
    </xf>
    <xf numFmtId="49" fontId="4" fillId="2" borderId="8" xfId="5" applyNumberFormat="1" applyFont="1" applyFill="1" applyBorder="1" applyAlignment="1">
      <alignment horizontal="left" wrapText="1"/>
    </xf>
    <xf numFmtId="49" fontId="4" fillId="0" borderId="8" xfId="1" applyNumberFormat="1" applyFont="1" applyFill="1" applyBorder="1" applyAlignment="1">
      <alignment horizontal="left" vertical="top"/>
    </xf>
    <xf numFmtId="0" fontId="4" fillId="0" borderId="8" xfId="1" applyFont="1" applyFill="1" applyBorder="1" applyAlignment="1">
      <alignment horizontal="right" vertical="top"/>
    </xf>
    <xf numFmtId="49" fontId="4" fillId="4" borderId="8" xfId="1" applyNumberFormat="1" applyFont="1" applyFill="1" applyBorder="1" applyAlignment="1">
      <alignment horizontal="left" vertical="top"/>
    </xf>
    <xf numFmtId="0" fontId="4" fillId="4" borderId="8" xfId="1" applyFont="1" applyFill="1" applyBorder="1" applyAlignment="1">
      <alignment horizontal="right" vertical="top"/>
    </xf>
    <xf numFmtId="164" fontId="6" fillId="4" borderId="8" xfId="1" applyNumberFormat="1" applyFont="1" applyFill="1" applyBorder="1" applyAlignment="1">
      <alignment horizontal="left" vertical="top" wrapText="1"/>
    </xf>
    <xf numFmtId="0" fontId="4" fillId="2" borderId="0" xfId="1" applyFont="1" applyFill="1" applyBorder="1" applyAlignment="1">
      <alignment vertical="top" wrapText="1"/>
    </xf>
    <xf numFmtId="164" fontId="6" fillId="4" borderId="8" xfId="1" applyNumberFormat="1" applyFont="1" applyFill="1" applyBorder="1" applyAlignment="1">
      <alignment vertical="top"/>
    </xf>
    <xf numFmtId="0" fontId="4" fillId="12" borderId="8" xfId="1" applyFont="1" applyFill="1" applyBorder="1" applyAlignment="1">
      <alignment horizontal="center"/>
    </xf>
    <xf numFmtId="0" fontId="4" fillId="12" borderId="8" xfId="1" applyFont="1" applyFill="1" applyBorder="1"/>
    <xf numFmtId="49" fontId="4" fillId="12" borderId="8" xfId="1" applyNumberFormat="1" applyFont="1" applyFill="1" applyBorder="1"/>
    <xf numFmtId="0" fontId="4" fillId="12" borderId="8" xfId="1" applyFont="1" applyFill="1" applyBorder="1" applyAlignment="1">
      <alignment horizontal="right"/>
    </xf>
    <xf numFmtId="0" fontId="6" fillId="12" borderId="8" xfId="1" applyFont="1" applyFill="1" applyBorder="1" applyAlignment="1">
      <alignment horizontal="right"/>
    </xf>
    <xf numFmtId="164" fontId="6" fillId="12" borderId="8" xfId="2" applyNumberFormat="1" applyFont="1" applyFill="1" applyBorder="1" applyAlignment="1">
      <alignment horizontal="right"/>
    </xf>
    <xf numFmtId="164" fontId="6" fillId="12" borderId="8" xfId="1" applyNumberFormat="1" applyFont="1" applyFill="1" applyBorder="1"/>
    <xf numFmtId="0" fontId="1" fillId="2" borderId="0" xfId="4" applyFill="1" applyAlignment="1">
      <alignment horizontal="center" wrapText="1"/>
    </xf>
    <xf numFmtId="0" fontId="1" fillId="0" borderId="0" xfId="4" applyAlignment="1">
      <alignment horizontal="center" wrapText="1"/>
    </xf>
    <xf numFmtId="0" fontId="1" fillId="0" borderId="0" xfId="4" applyAlignment="1">
      <alignment wrapText="1"/>
    </xf>
    <xf numFmtId="164" fontId="0" fillId="0" borderId="0" xfId="2" applyNumberFormat="1" applyFont="1" applyAlignment="1">
      <alignment wrapText="1"/>
    </xf>
    <xf numFmtId="0" fontId="1" fillId="0" borderId="0" xfId="4" applyBorder="1" applyAlignment="1">
      <alignment wrapText="1"/>
    </xf>
    <xf numFmtId="0" fontId="1" fillId="2" borderId="0" xfId="4" applyFill="1" applyAlignment="1">
      <alignment horizontal="center" vertical="center" wrapText="1"/>
    </xf>
    <xf numFmtId="0" fontId="1" fillId="0" borderId="0" xfId="4" applyAlignment="1">
      <alignment horizontal="center" vertical="center" wrapText="1"/>
    </xf>
    <xf numFmtId="0" fontId="1" fillId="0" borderId="0" xfId="4" applyAlignment="1">
      <alignment vertical="center" wrapText="1"/>
    </xf>
    <xf numFmtId="164" fontId="0" fillId="0" borderId="0" xfId="2" applyNumberFormat="1" applyFont="1" applyAlignment="1">
      <alignment vertical="center" wrapText="1"/>
    </xf>
    <xf numFmtId="0" fontId="1" fillId="0" borderId="0" xfId="4" applyBorder="1" applyAlignment="1">
      <alignment vertical="center" wrapText="1"/>
    </xf>
    <xf numFmtId="0" fontId="1" fillId="0" borderId="0" xfId="4" applyFont="1" applyAlignment="1">
      <alignment wrapText="1"/>
    </xf>
    <xf numFmtId="165" fontId="0" fillId="0" borderId="0" xfId="2" applyNumberFormat="1" applyFont="1" applyAlignment="1">
      <alignment wrapText="1"/>
    </xf>
    <xf numFmtId="164" fontId="0" fillId="0" borderId="0" xfId="2" applyNumberFormat="1" applyFont="1" applyBorder="1" applyAlignment="1">
      <alignment wrapText="1"/>
    </xf>
    <xf numFmtId="0" fontId="3" fillId="2" borderId="30" xfId="4" applyFont="1" applyFill="1" applyBorder="1" applyAlignment="1">
      <alignment horizontal="center" vertical="top" wrapText="1"/>
    </xf>
    <xf numFmtId="0" fontId="3" fillId="0" borderId="31" xfId="4" applyFont="1" applyBorder="1" applyAlignment="1">
      <alignment horizontal="center" vertical="top" wrapText="1"/>
    </xf>
    <xf numFmtId="0" fontId="3" fillId="0" borderId="31" xfId="4" applyFont="1" applyBorder="1" applyAlignment="1">
      <alignment vertical="top" wrapText="1"/>
    </xf>
    <xf numFmtId="164" fontId="3" fillId="0" borderId="31" xfId="2" applyNumberFormat="1" applyFont="1" applyBorder="1" applyAlignment="1">
      <alignment vertical="top" wrapText="1"/>
    </xf>
    <xf numFmtId="0" fontId="25" fillId="2" borderId="31" xfId="3" applyFont="1" applyFill="1" applyBorder="1" applyAlignment="1">
      <alignment horizontal="center" vertical="top" wrapText="1"/>
    </xf>
    <xf numFmtId="0" fontId="3" fillId="0" borderId="32" xfId="4" applyFont="1" applyBorder="1" applyAlignment="1">
      <alignment vertical="top" wrapText="1"/>
    </xf>
    <xf numFmtId="0" fontId="3" fillId="14" borderId="15" xfId="4" applyFont="1" applyFill="1" applyBorder="1" applyAlignment="1">
      <alignment wrapText="1"/>
    </xf>
    <xf numFmtId="0" fontId="3" fillId="14" borderId="8" xfId="4" applyFont="1" applyFill="1" applyBorder="1" applyAlignment="1">
      <alignment vertical="center" wrapText="1"/>
    </xf>
    <xf numFmtId="0" fontId="3" fillId="0" borderId="0" xfId="4" applyFont="1" applyBorder="1" applyAlignment="1">
      <alignment wrapText="1"/>
    </xf>
    <xf numFmtId="0" fontId="3" fillId="0" borderId="0" xfId="4" applyFont="1" applyAlignment="1">
      <alignment wrapText="1"/>
    </xf>
    <xf numFmtId="0" fontId="3" fillId="2" borderId="8" xfId="4" applyFont="1" applyFill="1" applyBorder="1" applyAlignment="1">
      <alignment horizontal="left" vertical="top" wrapText="1"/>
    </xf>
    <xf numFmtId="0" fontId="3" fillId="0" borderId="8" xfId="4" applyFont="1" applyBorder="1" applyAlignment="1">
      <alignment horizontal="center" vertical="top" wrapText="1"/>
    </xf>
    <xf numFmtId="0" fontId="3" fillId="0" borderId="8" xfId="4" applyFont="1" applyBorder="1" applyAlignment="1">
      <alignment vertical="top" wrapText="1"/>
    </xf>
    <xf numFmtId="0" fontId="25" fillId="2" borderId="8" xfId="3" applyFont="1" applyFill="1" applyBorder="1" applyAlignment="1">
      <alignment horizontal="center" vertical="top" wrapText="1"/>
    </xf>
    <xf numFmtId="0" fontId="3" fillId="14" borderId="10" xfId="4" applyFont="1" applyFill="1" applyBorder="1" applyAlignment="1">
      <alignment vertical="center" wrapText="1"/>
    </xf>
    <xf numFmtId="0" fontId="4" fillId="2" borderId="4" xfId="13" applyFont="1" applyFill="1" applyBorder="1" applyAlignment="1">
      <alignment horizontal="center" vertical="top" wrapText="1"/>
    </xf>
    <xf numFmtId="0" fontId="4" fillId="2" borderId="5" xfId="13" applyFont="1" applyFill="1" applyBorder="1" applyAlignment="1">
      <alignment horizontal="center" vertical="top" wrapText="1"/>
    </xf>
    <xf numFmtId="0" fontId="4" fillId="2" borderId="5" xfId="13" applyFont="1" applyFill="1" applyBorder="1" applyAlignment="1">
      <alignment horizontal="left" vertical="top" wrapText="1"/>
    </xf>
    <xf numFmtId="165" fontId="4" fillId="2" borderId="5" xfId="7" applyNumberFormat="1" applyFont="1" applyFill="1" applyBorder="1" applyAlignment="1">
      <alignment horizontal="left" vertical="top" wrapText="1"/>
    </xf>
    <xf numFmtId="14" fontId="4" fillId="2" borderId="5" xfId="13" quotePrefix="1" applyNumberFormat="1" applyFont="1" applyFill="1" applyBorder="1" applyAlignment="1">
      <alignment horizontal="right" vertical="top" wrapText="1"/>
    </xf>
    <xf numFmtId="164" fontId="4" fillId="0" borderId="5" xfId="2" applyNumberFormat="1" applyFont="1" applyFill="1" applyBorder="1" applyAlignment="1">
      <alignment horizontal="left" vertical="top" wrapText="1"/>
    </xf>
    <xf numFmtId="0" fontId="4" fillId="2" borderId="6" xfId="13" applyFont="1" applyFill="1" applyBorder="1" applyAlignment="1">
      <alignment horizontal="left" vertical="top" wrapText="1"/>
    </xf>
    <xf numFmtId="164" fontId="4" fillId="2" borderId="15" xfId="2" applyNumberFormat="1" applyFont="1" applyFill="1" applyBorder="1" applyAlignment="1">
      <alignment horizontal="left" vertical="top" wrapText="1"/>
    </xf>
    <xf numFmtId="0" fontId="4" fillId="2" borderId="9" xfId="13" applyFont="1" applyFill="1" applyBorder="1" applyAlignment="1">
      <alignment horizontal="left" vertical="top" wrapText="1"/>
    </xf>
    <xf numFmtId="0" fontId="4" fillId="2" borderId="0" xfId="13" applyFont="1" applyFill="1" applyBorder="1" applyAlignment="1">
      <alignment horizontal="left" vertical="top" wrapText="1"/>
    </xf>
    <xf numFmtId="0" fontId="4" fillId="2" borderId="7" xfId="14" applyFont="1" applyFill="1" applyBorder="1" applyAlignment="1">
      <alignment horizontal="center" vertical="top" wrapText="1"/>
    </xf>
    <xf numFmtId="0" fontId="4" fillId="2" borderId="8" xfId="14" applyFont="1" applyFill="1" applyBorder="1" applyAlignment="1">
      <alignment horizontal="center" vertical="top" wrapText="1"/>
    </xf>
    <xf numFmtId="0" fontId="4" fillId="2" borderId="8" xfId="13" applyFont="1" applyFill="1" applyBorder="1" applyAlignment="1">
      <alignment horizontal="center" vertical="top" wrapText="1"/>
    </xf>
    <xf numFmtId="0" fontId="4" fillId="2" borderId="8" xfId="13" applyFont="1" applyFill="1" applyBorder="1" applyAlignment="1">
      <alignment vertical="top" wrapText="1"/>
    </xf>
    <xf numFmtId="14" fontId="4" fillId="2" borderId="8" xfId="13" applyNumberFormat="1" applyFont="1" applyFill="1" applyBorder="1" applyAlignment="1">
      <alignment vertical="top" wrapText="1"/>
    </xf>
    <xf numFmtId="0" fontId="4" fillId="2" borderId="9" xfId="13" applyFont="1" applyFill="1" applyBorder="1" applyAlignment="1">
      <alignment vertical="top" wrapText="1"/>
    </xf>
    <xf numFmtId="164" fontId="4" fillId="2" borderId="15" xfId="2" applyNumberFormat="1" applyFont="1" applyFill="1" applyBorder="1" applyAlignment="1">
      <alignment vertical="top" wrapText="1"/>
    </xf>
    <xf numFmtId="0" fontId="4" fillId="2" borderId="0" xfId="4" applyFont="1" applyFill="1" applyBorder="1" applyAlignment="1">
      <alignment vertical="top" wrapText="1"/>
    </xf>
    <xf numFmtId="0" fontId="4" fillId="2" borderId="8" xfId="14" applyFont="1" applyFill="1" applyBorder="1" applyAlignment="1">
      <alignment vertical="top" wrapText="1"/>
    </xf>
    <xf numFmtId="14" fontId="4" fillId="2" borderId="8" xfId="14" applyNumberFormat="1" applyFont="1" applyFill="1" applyBorder="1" applyAlignment="1">
      <alignment vertical="top" wrapText="1"/>
    </xf>
    <xf numFmtId="0" fontId="4" fillId="2" borderId="15" xfId="4" applyFont="1" applyFill="1" applyBorder="1" applyAlignment="1">
      <alignment vertical="top" wrapText="1"/>
    </xf>
    <xf numFmtId="164" fontId="4" fillId="2" borderId="9" xfId="2" applyNumberFormat="1" applyFont="1" applyFill="1" applyBorder="1" applyAlignment="1">
      <alignment vertical="top" wrapText="1"/>
    </xf>
    <xf numFmtId="0" fontId="4" fillId="2" borderId="7" xfId="13" applyFont="1" applyFill="1" applyBorder="1" applyAlignment="1">
      <alignment horizontal="center" vertical="top" wrapText="1"/>
    </xf>
    <xf numFmtId="0" fontId="4" fillId="0" borderId="8" xfId="13" applyFont="1" applyFill="1" applyBorder="1" applyAlignment="1">
      <alignment horizontal="center" vertical="top" wrapText="1"/>
    </xf>
    <xf numFmtId="0" fontId="4" fillId="0" borderId="8" xfId="13" applyFont="1" applyFill="1" applyBorder="1" applyAlignment="1">
      <alignment vertical="top" wrapText="1"/>
    </xf>
    <xf numFmtId="165" fontId="4" fillId="0" borderId="8" xfId="7" applyNumberFormat="1" applyFont="1" applyFill="1" applyBorder="1" applyAlignment="1">
      <alignment vertical="top" wrapText="1"/>
    </xf>
    <xf numFmtId="14" fontId="4" fillId="0" borderId="8" xfId="13" applyNumberFormat="1" applyFont="1" applyFill="1" applyBorder="1" applyAlignment="1">
      <alignment vertical="top" wrapText="1"/>
    </xf>
    <xf numFmtId="0" fontId="4" fillId="0" borderId="8" xfId="4" applyFont="1" applyFill="1" applyBorder="1" applyAlignment="1">
      <alignment vertical="top" wrapText="1"/>
    </xf>
    <xf numFmtId="0" fontId="4" fillId="0" borderId="9" xfId="13" applyFont="1" applyFill="1" applyBorder="1" applyAlignment="1">
      <alignment vertical="top" wrapText="1"/>
    </xf>
    <xf numFmtId="164" fontId="4" fillId="0" borderId="15" xfId="2" applyNumberFormat="1" applyFont="1" applyFill="1" applyBorder="1" applyAlignment="1">
      <alignment vertical="top" wrapText="1"/>
    </xf>
    <xf numFmtId="0" fontId="4" fillId="0" borderId="9" xfId="4" applyFont="1" applyFill="1" applyBorder="1" applyAlignment="1">
      <alignment vertical="top" wrapText="1"/>
    </xf>
    <xf numFmtId="0" fontId="4" fillId="0" borderId="0" xfId="4" applyFont="1" applyFill="1" applyBorder="1" applyAlignment="1">
      <alignment vertical="top" wrapText="1"/>
    </xf>
    <xf numFmtId="165" fontId="4" fillId="2" borderId="8" xfId="7" applyNumberFormat="1" applyFont="1" applyFill="1" applyBorder="1" applyAlignment="1">
      <alignment vertical="top" wrapText="1"/>
    </xf>
    <xf numFmtId="0" fontId="4" fillId="0" borderId="8" xfId="14" applyFont="1" applyFill="1" applyBorder="1" applyAlignment="1">
      <alignment horizontal="center" vertical="top" wrapText="1"/>
    </xf>
    <xf numFmtId="0" fontId="4" fillId="0" borderId="8" xfId="4" applyFont="1" applyFill="1" applyBorder="1" applyAlignment="1">
      <alignment horizontal="center" vertical="top" wrapText="1"/>
    </xf>
    <xf numFmtId="165" fontId="4" fillId="0" borderId="8" xfId="2" applyNumberFormat="1" applyFont="1" applyFill="1" applyBorder="1" applyAlignment="1">
      <alignment vertical="top" wrapText="1"/>
    </xf>
    <xf numFmtId="14" fontId="4" fillId="0" borderId="8" xfId="2" applyNumberFormat="1" applyFont="1" applyFill="1" applyBorder="1" applyAlignment="1">
      <alignment vertical="top" wrapText="1"/>
    </xf>
    <xf numFmtId="165" fontId="4" fillId="2" borderId="8" xfId="2" applyNumberFormat="1" applyFont="1" applyFill="1" applyBorder="1" applyAlignment="1">
      <alignment vertical="top" wrapText="1"/>
    </xf>
    <xf numFmtId="14" fontId="4" fillId="2" borderId="8" xfId="2" applyNumberFormat="1" applyFont="1" applyFill="1" applyBorder="1" applyAlignment="1">
      <alignment vertical="top" wrapText="1"/>
    </xf>
    <xf numFmtId="14" fontId="4" fillId="2" borderId="8" xfId="4" applyNumberFormat="1" applyFont="1" applyFill="1" applyBorder="1" applyAlignment="1">
      <alignment vertical="top" wrapText="1"/>
    </xf>
    <xf numFmtId="0" fontId="4" fillId="2" borderId="8" xfId="13" applyFont="1" applyFill="1" applyBorder="1" applyAlignment="1">
      <alignment horizontal="left" vertical="top" wrapText="1"/>
    </xf>
    <xf numFmtId="0" fontId="4" fillId="2" borderId="0" xfId="13" applyFont="1" applyFill="1" applyBorder="1" applyAlignment="1">
      <alignment vertical="top" wrapText="1"/>
    </xf>
    <xf numFmtId="0" fontId="4" fillId="2" borderId="13" xfId="4" applyFont="1" applyFill="1" applyBorder="1" applyAlignment="1">
      <alignment wrapText="1"/>
    </xf>
    <xf numFmtId="0" fontId="4" fillId="2" borderId="8" xfId="4" applyFont="1" applyFill="1" applyBorder="1" applyAlignment="1">
      <alignment wrapText="1"/>
    </xf>
    <xf numFmtId="0" fontId="4" fillId="2" borderId="9" xfId="4" applyFont="1" applyFill="1" applyBorder="1" applyAlignment="1">
      <alignment wrapText="1"/>
    </xf>
    <xf numFmtId="17" fontId="4" fillId="2" borderId="8" xfId="4" applyNumberFormat="1" applyFont="1" applyFill="1" applyBorder="1" applyAlignment="1">
      <alignment vertical="top" wrapText="1"/>
    </xf>
    <xf numFmtId="0" fontId="4" fillId="2" borderId="8" xfId="4" quotePrefix="1" applyFont="1" applyFill="1" applyBorder="1" applyAlignment="1">
      <alignment vertical="top" wrapText="1"/>
    </xf>
    <xf numFmtId="0" fontId="16" fillId="2" borderId="8" xfId="13" applyFont="1" applyFill="1" applyBorder="1" applyAlignment="1">
      <alignment vertical="top" wrapText="1"/>
    </xf>
    <xf numFmtId="3" fontId="4" fillId="2" borderId="8" xfId="4" applyNumberFormat="1" applyFont="1" applyFill="1" applyBorder="1" applyAlignment="1">
      <alignment vertical="top" wrapText="1"/>
    </xf>
    <xf numFmtId="14" fontId="4" fillId="0" borderId="8" xfId="4" applyNumberFormat="1" applyFont="1" applyFill="1" applyBorder="1" applyAlignment="1">
      <alignment vertical="top" wrapText="1"/>
    </xf>
    <xf numFmtId="0" fontId="4" fillId="0" borderId="8" xfId="14" applyFont="1" applyFill="1" applyBorder="1" applyAlignment="1">
      <alignment vertical="top" wrapText="1"/>
    </xf>
    <xf numFmtId="14" fontId="4" fillId="0" borderId="8" xfId="14" applyNumberFormat="1" applyFont="1" applyFill="1" applyBorder="1" applyAlignment="1">
      <alignment vertical="top" wrapText="1"/>
    </xf>
    <xf numFmtId="164" fontId="4" fillId="0" borderId="8" xfId="15" applyNumberFormat="1" applyFont="1" applyFill="1" applyBorder="1" applyAlignment="1">
      <alignment vertical="top" wrapText="1"/>
    </xf>
    <xf numFmtId="0" fontId="4" fillId="0" borderId="9" xfId="14" applyFont="1" applyFill="1" applyBorder="1" applyAlignment="1">
      <alignment vertical="top" wrapText="1"/>
    </xf>
    <xf numFmtId="0" fontId="4" fillId="0" borderId="15" xfId="4" applyFont="1" applyFill="1" applyBorder="1" applyAlignment="1">
      <alignment vertical="top" wrapText="1"/>
    </xf>
    <xf numFmtId="164" fontId="4" fillId="0" borderId="9" xfId="2" applyNumberFormat="1" applyFont="1" applyFill="1" applyBorder="1" applyAlignment="1">
      <alignment vertical="top" wrapText="1"/>
    </xf>
    <xf numFmtId="0" fontId="4" fillId="0" borderId="0" xfId="13" applyFont="1" applyFill="1" applyBorder="1" applyAlignment="1">
      <alignment vertical="top" wrapText="1"/>
    </xf>
    <xf numFmtId="0" fontId="4" fillId="0" borderId="15" xfId="13" applyFont="1" applyFill="1" applyBorder="1" applyAlignment="1">
      <alignment vertical="top" wrapText="1"/>
    </xf>
    <xf numFmtId="14" fontId="4" fillId="4" borderId="8" xfId="4" applyNumberFormat="1" applyFont="1" applyFill="1" applyBorder="1" applyAlignment="1">
      <alignment vertical="top" wrapText="1"/>
    </xf>
    <xf numFmtId="14" fontId="4" fillId="4" borderId="8" xfId="13" applyNumberFormat="1" applyFont="1" applyFill="1" applyBorder="1" applyAlignment="1">
      <alignment vertical="top" wrapText="1"/>
    </xf>
    <xf numFmtId="164" fontId="6" fillId="4" borderId="8" xfId="4" applyNumberFormat="1" applyFont="1" applyFill="1" applyBorder="1" applyAlignment="1">
      <alignment vertical="top" wrapText="1"/>
    </xf>
    <xf numFmtId="0" fontId="6" fillId="4" borderId="8" xfId="3" applyFont="1" applyFill="1" applyBorder="1" applyAlignment="1">
      <alignment vertical="top" wrapText="1"/>
    </xf>
    <xf numFmtId="164" fontId="6" fillId="2" borderId="15" xfId="2" applyNumberFormat="1" applyFont="1" applyFill="1" applyBorder="1" applyAlignment="1">
      <alignment vertical="top" wrapText="1"/>
    </xf>
    <xf numFmtId="164" fontId="6" fillId="2" borderId="9" xfId="2" applyNumberFormat="1" applyFont="1" applyFill="1" applyBorder="1" applyAlignment="1">
      <alignment vertical="top" wrapText="1"/>
    </xf>
    <xf numFmtId="0" fontId="8" fillId="2" borderId="7" xfId="4" applyFont="1" applyFill="1" applyBorder="1" applyAlignment="1">
      <alignment horizontal="left" vertical="top" wrapText="1"/>
    </xf>
    <xf numFmtId="0" fontId="6" fillId="2" borderId="8" xfId="3" applyFont="1" applyFill="1" applyBorder="1" applyAlignment="1">
      <alignment vertical="top" wrapText="1"/>
    </xf>
    <xf numFmtId="0" fontId="4" fillId="2" borderId="15" xfId="13" applyFont="1" applyFill="1" applyBorder="1" applyAlignment="1">
      <alignment vertical="top" wrapText="1"/>
    </xf>
    <xf numFmtId="49" fontId="4" fillId="0" borderId="8" xfId="13" applyNumberFormat="1" applyFont="1" applyFill="1" applyBorder="1" applyAlignment="1" applyProtection="1">
      <alignment vertical="top" wrapText="1"/>
      <protection locked="0"/>
    </xf>
    <xf numFmtId="0" fontId="4" fillId="0" borderId="8" xfId="16" applyFont="1" applyFill="1" applyBorder="1" applyAlignment="1">
      <alignment vertical="top" wrapText="1"/>
    </xf>
    <xf numFmtId="0" fontId="4" fillId="2" borderId="12" xfId="13" applyFont="1" applyFill="1" applyBorder="1" applyAlignment="1">
      <alignment horizontal="center" vertical="top" wrapText="1"/>
    </xf>
    <xf numFmtId="0" fontId="4" fillId="0" borderId="13" xfId="13" applyFont="1" applyFill="1" applyBorder="1" applyAlignment="1">
      <alignment horizontal="center" vertical="top" wrapText="1"/>
    </xf>
    <xf numFmtId="0" fontId="4" fillId="0" borderId="13" xfId="13" applyFont="1" applyFill="1" applyBorder="1" applyAlignment="1">
      <alignment vertical="top" wrapText="1"/>
    </xf>
    <xf numFmtId="165" fontId="4" fillId="0" borderId="13" xfId="7" applyNumberFormat="1" applyFont="1" applyFill="1" applyBorder="1" applyAlignment="1">
      <alignment vertical="top" wrapText="1"/>
    </xf>
    <xf numFmtId="14" fontId="4" fillId="0" borderId="13" xfId="13" applyNumberFormat="1" applyFont="1" applyFill="1" applyBorder="1" applyAlignment="1">
      <alignment vertical="top" wrapText="1"/>
    </xf>
    <xf numFmtId="164" fontId="4" fillId="0" borderId="0" xfId="2" applyNumberFormat="1" applyFont="1" applyFill="1" applyBorder="1" applyAlignment="1">
      <alignment vertical="top" wrapText="1"/>
    </xf>
    <xf numFmtId="164" fontId="4" fillId="0" borderId="13" xfId="2" applyNumberFormat="1" applyFont="1" applyFill="1" applyBorder="1" applyAlignment="1">
      <alignment vertical="top" wrapText="1"/>
    </xf>
    <xf numFmtId="0" fontId="4" fillId="0" borderId="9" xfId="16" applyFont="1" applyFill="1" applyBorder="1" applyAlignment="1">
      <alignment vertical="top" wrapText="1"/>
    </xf>
    <xf numFmtId="0" fontId="4" fillId="0" borderId="0" xfId="16" applyFont="1" applyFill="1" applyBorder="1" applyAlignment="1">
      <alignment vertical="top" wrapText="1"/>
    </xf>
    <xf numFmtId="0" fontId="4" fillId="0" borderId="0" xfId="16" applyFont="1" applyFill="1" applyAlignment="1">
      <alignment vertical="top" wrapText="1"/>
    </xf>
    <xf numFmtId="0" fontId="4" fillId="4" borderId="7" xfId="13" applyFont="1" applyFill="1" applyBorder="1" applyAlignment="1">
      <alignment horizontal="center" vertical="top" wrapText="1"/>
    </xf>
    <xf numFmtId="0" fontId="4" fillId="4" borderId="8" xfId="13" applyFont="1" applyFill="1" applyBorder="1" applyAlignment="1">
      <alignment horizontal="center" vertical="top" wrapText="1"/>
    </xf>
    <xf numFmtId="0" fontId="4" fillId="4" borderId="8" xfId="13" applyFont="1" applyFill="1" applyBorder="1" applyAlignment="1">
      <alignment vertical="top" wrapText="1"/>
    </xf>
    <xf numFmtId="165" fontId="4" fillId="4" borderId="8" xfId="7" applyNumberFormat="1" applyFont="1" applyFill="1" applyBorder="1" applyAlignment="1">
      <alignment vertical="top" wrapText="1"/>
    </xf>
    <xf numFmtId="0" fontId="6" fillId="4" borderId="8" xfId="13" applyFont="1" applyFill="1" applyBorder="1" applyAlignment="1">
      <alignment horizontal="right" vertical="top" wrapText="1"/>
    </xf>
    <xf numFmtId="164" fontId="6" fillId="4" borderId="8" xfId="13" applyNumberFormat="1" applyFont="1" applyFill="1" applyBorder="1" applyAlignment="1">
      <alignment vertical="top" wrapText="1"/>
    </xf>
    <xf numFmtId="0" fontId="4" fillId="4" borderId="9" xfId="13" applyFont="1" applyFill="1" applyBorder="1" applyAlignment="1">
      <alignment vertical="top" wrapText="1"/>
    </xf>
    <xf numFmtId="164" fontId="6" fillId="2" borderId="15" xfId="16" applyNumberFormat="1" applyFont="1" applyFill="1" applyBorder="1" applyAlignment="1">
      <alignment vertical="top" wrapText="1"/>
    </xf>
    <xf numFmtId="164" fontId="6" fillId="2" borderId="9" xfId="16" applyNumberFormat="1" applyFont="1" applyFill="1" applyBorder="1" applyAlignment="1">
      <alignment vertical="top" wrapText="1"/>
    </xf>
    <xf numFmtId="0" fontId="4" fillId="2" borderId="0" xfId="16" applyFont="1" applyFill="1" applyBorder="1" applyAlignment="1">
      <alignment vertical="top" wrapText="1"/>
    </xf>
    <xf numFmtId="0" fontId="4" fillId="2" borderId="0" xfId="16" applyFont="1" applyFill="1" applyAlignment="1">
      <alignment vertical="top" wrapText="1"/>
    </xf>
    <xf numFmtId="0" fontId="8" fillId="2" borderId="7" xfId="13" applyFont="1" applyFill="1" applyBorder="1" applyAlignment="1">
      <alignment horizontal="left" vertical="top" wrapText="1"/>
    </xf>
    <xf numFmtId="165" fontId="4" fillId="2" borderId="8" xfId="7" applyNumberFormat="1" applyFont="1" applyFill="1" applyBorder="1" applyAlignment="1">
      <alignment horizontal="left" vertical="top" wrapText="1"/>
    </xf>
    <xf numFmtId="14" fontId="4" fillId="2" borderId="8" xfId="13" applyNumberFormat="1" applyFont="1" applyFill="1" applyBorder="1" applyAlignment="1">
      <alignment horizontal="left" vertical="top" wrapText="1"/>
    </xf>
    <xf numFmtId="0" fontId="4" fillId="2" borderId="15" xfId="16" applyFont="1" applyFill="1" applyBorder="1" applyAlignment="1">
      <alignment horizontal="left" vertical="top" wrapText="1"/>
    </xf>
    <xf numFmtId="0" fontId="4" fillId="2" borderId="9" xfId="16" applyFont="1" applyFill="1" applyBorder="1" applyAlignment="1">
      <alignment horizontal="left" vertical="top" wrapText="1"/>
    </xf>
    <xf numFmtId="0" fontId="4" fillId="2" borderId="0" xfId="16" applyFont="1" applyFill="1" applyBorder="1" applyAlignment="1">
      <alignment horizontal="left" vertical="top" wrapText="1"/>
    </xf>
    <xf numFmtId="0" fontId="4" fillId="2" borderId="0" xfId="16" applyFont="1" applyFill="1" applyAlignment="1">
      <alignment horizontal="left" vertical="top" wrapText="1"/>
    </xf>
    <xf numFmtId="0" fontId="4" fillId="2" borderId="8" xfId="16" applyFont="1" applyFill="1" applyBorder="1" applyAlignment="1">
      <alignment vertical="top" wrapText="1"/>
    </xf>
    <xf numFmtId="0" fontId="4" fillId="2" borderId="9" xfId="14" applyFont="1" applyFill="1" applyBorder="1" applyAlignment="1">
      <alignment vertical="top" wrapText="1"/>
    </xf>
    <xf numFmtId="0" fontId="4" fillId="4" borderId="7" xfId="14" applyFont="1" applyFill="1" applyBorder="1" applyAlignment="1">
      <alignment horizontal="center" vertical="top" wrapText="1"/>
    </xf>
    <xf numFmtId="0" fontId="4" fillId="4" borderId="8" xfId="14" applyFont="1" applyFill="1" applyBorder="1" applyAlignment="1">
      <alignment horizontal="center" vertical="top" wrapText="1"/>
    </xf>
    <xf numFmtId="0" fontId="4" fillId="4" borderId="8" xfId="16" applyFont="1" applyFill="1" applyBorder="1" applyAlignment="1">
      <alignment vertical="top" wrapText="1"/>
    </xf>
    <xf numFmtId="0" fontId="4" fillId="4" borderId="8" xfId="14" applyFont="1" applyFill="1" applyBorder="1" applyAlignment="1">
      <alignment vertical="top" wrapText="1"/>
    </xf>
    <xf numFmtId="14" fontId="4" fillId="4" borderId="8" xfId="14" applyNumberFormat="1" applyFont="1" applyFill="1" applyBorder="1" applyAlignment="1">
      <alignment vertical="top" wrapText="1"/>
    </xf>
    <xf numFmtId="0" fontId="4" fillId="4" borderId="9" xfId="14" applyFont="1" applyFill="1" applyBorder="1" applyAlignment="1">
      <alignment vertical="top" wrapText="1"/>
    </xf>
    <xf numFmtId="164" fontId="6" fillId="12" borderId="15" xfId="4" applyNumberFormat="1" applyFont="1" applyFill="1" applyBorder="1" applyAlignment="1">
      <alignment vertical="top" wrapText="1"/>
    </xf>
    <xf numFmtId="164" fontId="6" fillId="12" borderId="9" xfId="4" applyNumberFormat="1" applyFont="1" applyFill="1" applyBorder="1" applyAlignment="1">
      <alignment vertical="top" wrapText="1"/>
    </xf>
    <xf numFmtId="0" fontId="8" fillId="2" borderId="7" xfId="14" applyFont="1" applyFill="1" applyBorder="1" applyAlignment="1">
      <alignment horizontal="left" vertical="top" wrapText="1"/>
    </xf>
    <xf numFmtId="0" fontId="4" fillId="2" borderId="7" xfId="4" applyNumberFormat="1" applyFont="1" applyFill="1" applyBorder="1" applyAlignment="1">
      <alignment horizontal="center" vertical="top" wrapText="1"/>
    </xf>
    <xf numFmtId="0" fontId="4" fillId="2" borderId="8" xfId="4" applyNumberFormat="1" applyFont="1" applyFill="1" applyBorder="1" applyAlignment="1">
      <alignment horizontal="center" vertical="top" wrapText="1"/>
    </xf>
    <xf numFmtId="49" fontId="4" fillId="2" borderId="8" xfId="4" applyNumberFormat="1" applyFont="1" applyFill="1" applyBorder="1" applyAlignment="1">
      <alignment vertical="top" wrapText="1"/>
    </xf>
    <xf numFmtId="0" fontId="4" fillId="12" borderId="7" xfId="4" applyFont="1" applyFill="1" applyBorder="1" applyAlignment="1">
      <alignment horizontal="center" vertical="top" wrapText="1"/>
    </xf>
    <xf numFmtId="0" fontId="4" fillId="12" borderId="8" xfId="4" applyFont="1" applyFill="1" applyBorder="1" applyAlignment="1">
      <alignment horizontal="center" vertical="top" wrapText="1"/>
    </xf>
    <xf numFmtId="49" fontId="4" fillId="12" borderId="8" xfId="4" applyNumberFormat="1" applyFont="1" applyFill="1" applyBorder="1" applyAlignment="1">
      <alignment vertical="top" wrapText="1"/>
    </xf>
    <xf numFmtId="0" fontId="4" fillId="12" borderId="8" xfId="4" applyFont="1" applyFill="1" applyBorder="1" applyAlignment="1">
      <alignment vertical="top" wrapText="1"/>
    </xf>
    <xf numFmtId="14" fontId="4" fillId="12" borderId="8" xfId="4" applyNumberFormat="1" applyFont="1" applyFill="1" applyBorder="1" applyAlignment="1">
      <alignment vertical="top" wrapText="1"/>
    </xf>
    <xf numFmtId="14" fontId="4" fillId="12" borderId="8" xfId="13" applyNumberFormat="1" applyFont="1" applyFill="1" applyBorder="1" applyAlignment="1">
      <alignment vertical="top" wrapText="1"/>
    </xf>
    <xf numFmtId="164" fontId="4" fillId="12" borderId="8" xfId="2" applyNumberFormat="1" applyFont="1" applyFill="1" applyBorder="1" applyAlignment="1">
      <alignment vertical="top" wrapText="1"/>
    </xf>
    <xf numFmtId="0" fontId="6" fillId="12" borderId="8" xfId="4" applyFont="1" applyFill="1" applyBorder="1" applyAlignment="1">
      <alignment horizontal="right" vertical="top" wrapText="1"/>
    </xf>
    <xf numFmtId="164" fontId="6" fillId="12" borderId="8" xfId="4" applyNumberFormat="1" applyFont="1" applyFill="1" applyBorder="1" applyAlignment="1">
      <alignment vertical="top" wrapText="1"/>
    </xf>
    <xf numFmtId="0" fontId="4" fillId="12" borderId="9" xfId="4" applyFont="1" applyFill="1" applyBorder="1" applyAlignment="1">
      <alignment vertical="top" wrapText="1"/>
    </xf>
    <xf numFmtId="0" fontId="8" fillId="2" borderId="4" xfId="4" applyFont="1" applyFill="1" applyBorder="1" applyAlignment="1">
      <alignment horizontal="left" vertical="top" wrapText="1"/>
    </xf>
    <xf numFmtId="0" fontId="4" fillId="2" borderId="5" xfId="4" applyFont="1" applyFill="1" applyBorder="1" applyAlignment="1">
      <alignment horizontal="left" vertical="top" wrapText="1"/>
    </xf>
    <xf numFmtId="49" fontId="4" fillId="2" borderId="5" xfId="4" applyNumberFormat="1" applyFont="1" applyFill="1" applyBorder="1" applyAlignment="1">
      <alignment horizontal="left" vertical="top" wrapText="1"/>
    </xf>
    <xf numFmtId="14" fontId="4" fillId="2" borderId="5" xfId="4" applyNumberFormat="1" applyFont="1" applyFill="1" applyBorder="1" applyAlignment="1">
      <alignment horizontal="left" vertical="top" wrapText="1"/>
    </xf>
    <xf numFmtId="14" fontId="4" fillId="2" borderId="5" xfId="13" applyNumberFormat="1" applyFont="1" applyFill="1" applyBorder="1" applyAlignment="1">
      <alignment horizontal="left" vertical="top" wrapText="1"/>
    </xf>
    <xf numFmtId="0" fontId="4" fillId="2" borderId="15" xfId="4" applyFont="1" applyFill="1" applyBorder="1" applyAlignment="1">
      <alignment horizontal="left" vertical="top" wrapText="1"/>
    </xf>
    <xf numFmtId="0" fontId="4" fillId="2" borderId="0" xfId="4" applyFont="1" applyFill="1" applyBorder="1" applyAlignment="1">
      <alignment horizontal="left" vertical="top" wrapText="1"/>
    </xf>
    <xf numFmtId="0" fontId="4" fillId="2" borderId="4" xfId="14" applyFont="1" applyFill="1" applyBorder="1" applyAlignment="1">
      <alignment horizontal="center" vertical="top" wrapText="1"/>
    </xf>
    <xf numFmtId="0" fontId="4" fillId="2" borderId="5" xfId="14" applyFont="1" applyFill="1" applyBorder="1" applyAlignment="1">
      <alignment horizontal="center" vertical="top" wrapText="1"/>
    </xf>
    <xf numFmtId="14" fontId="4" fillId="2" borderId="5" xfId="4" applyNumberFormat="1" applyFont="1" applyFill="1" applyBorder="1" applyAlignment="1">
      <alignment vertical="top" wrapText="1"/>
    </xf>
    <xf numFmtId="14" fontId="4" fillId="2" borderId="5" xfId="13" applyNumberFormat="1" applyFont="1" applyFill="1" applyBorder="1" applyAlignment="1">
      <alignment vertical="top" wrapText="1"/>
    </xf>
    <xf numFmtId="164" fontId="4" fillId="2" borderId="5" xfId="2" applyNumberFormat="1" applyFont="1" applyFill="1" applyBorder="1" applyAlignment="1">
      <alignment vertical="top" wrapText="1"/>
    </xf>
    <xf numFmtId="165" fontId="4" fillId="2" borderId="5" xfId="2" applyNumberFormat="1" applyFont="1" applyFill="1" applyBorder="1" applyAlignment="1">
      <alignment vertical="top" wrapText="1"/>
    </xf>
    <xf numFmtId="49" fontId="4" fillId="0" borderId="8" xfId="4" applyNumberFormat="1" applyFont="1" applyFill="1" applyBorder="1" applyAlignment="1">
      <alignment vertical="top" wrapText="1"/>
    </xf>
    <xf numFmtId="0" fontId="4" fillId="0" borderId="9" xfId="13" applyFont="1" applyFill="1" applyBorder="1" applyAlignment="1">
      <alignment horizontal="left" vertical="top" wrapText="1"/>
    </xf>
    <xf numFmtId="0" fontId="4" fillId="0" borderId="0" xfId="13" applyFont="1" applyFill="1" applyBorder="1" applyAlignment="1">
      <alignment horizontal="left" vertical="top" wrapText="1"/>
    </xf>
    <xf numFmtId="49" fontId="4" fillId="4" borderId="8" xfId="4" applyNumberFormat="1" applyFont="1" applyFill="1" applyBorder="1" applyAlignment="1">
      <alignment vertical="top" wrapText="1"/>
    </xf>
    <xf numFmtId="164" fontId="6" fillId="12" borderId="15" xfId="13" applyNumberFormat="1" applyFont="1" applyFill="1" applyBorder="1" applyAlignment="1">
      <alignment horizontal="left" vertical="top" wrapText="1"/>
    </xf>
    <xf numFmtId="164" fontId="6" fillId="12" borderId="9" xfId="13" applyNumberFormat="1" applyFont="1" applyFill="1" applyBorder="1" applyAlignment="1">
      <alignment horizontal="left" vertical="top" wrapText="1"/>
    </xf>
    <xf numFmtId="0" fontId="4" fillId="12" borderId="33" xfId="4" applyFont="1" applyFill="1" applyBorder="1" applyAlignment="1">
      <alignment horizontal="center" vertical="top" wrapText="1"/>
    </xf>
    <xf numFmtId="0" fontId="4" fillId="12" borderId="34" xfId="4" applyFont="1" applyFill="1" applyBorder="1" applyAlignment="1">
      <alignment horizontal="center" vertical="top" wrapText="1"/>
    </xf>
    <xf numFmtId="0" fontId="4" fillId="12" borderId="34" xfId="4" applyFont="1" applyFill="1" applyBorder="1" applyAlignment="1">
      <alignment vertical="top" wrapText="1"/>
    </xf>
    <xf numFmtId="0" fontId="6" fillId="12" borderId="34" xfId="4" applyFont="1" applyFill="1" applyBorder="1" applyAlignment="1">
      <alignment vertical="top" wrapText="1"/>
    </xf>
    <xf numFmtId="165" fontId="6" fillId="12" borderId="34" xfId="4" applyNumberFormat="1" applyFont="1" applyFill="1" applyBorder="1" applyAlignment="1">
      <alignment vertical="top" wrapText="1"/>
    </xf>
    <xf numFmtId="164" fontId="6" fillId="12" borderId="34" xfId="4" applyNumberFormat="1" applyFont="1" applyFill="1" applyBorder="1" applyAlignment="1">
      <alignment vertical="top" wrapText="1"/>
    </xf>
    <xf numFmtId="164" fontId="4" fillId="12" borderId="34" xfId="2" applyNumberFormat="1" applyFont="1" applyFill="1" applyBorder="1" applyAlignment="1">
      <alignment vertical="top" wrapText="1"/>
    </xf>
    <xf numFmtId="0" fontId="4" fillId="12" borderId="35" xfId="4" applyFont="1" applyFill="1" applyBorder="1" applyAlignment="1">
      <alignment vertical="top" wrapText="1"/>
    </xf>
    <xf numFmtId="164" fontId="6" fillId="6" borderId="36" xfId="4" applyNumberFormat="1" applyFont="1" applyFill="1" applyBorder="1" applyAlignment="1">
      <alignment vertical="top" wrapText="1"/>
    </xf>
    <xf numFmtId="164" fontId="6" fillId="6" borderId="35" xfId="4" applyNumberFormat="1" applyFont="1" applyFill="1" applyBorder="1" applyAlignment="1">
      <alignment vertical="top" wrapText="1"/>
    </xf>
    <xf numFmtId="0" fontId="1" fillId="0" borderId="0" xfId="17"/>
    <xf numFmtId="0" fontId="1" fillId="2" borderId="0" xfId="17" applyFill="1"/>
    <xf numFmtId="164" fontId="0" fillId="0" borderId="0" xfId="18" applyNumberFormat="1" applyFont="1" applyAlignment="1">
      <alignment vertical="top"/>
    </xf>
    <xf numFmtId="0" fontId="1" fillId="0" borderId="0" xfId="17" applyAlignment="1">
      <alignment vertical="center"/>
    </xf>
    <xf numFmtId="0" fontId="1" fillId="2" borderId="0" xfId="17" applyFill="1" applyAlignment="1">
      <alignment vertical="center"/>
    </xf>
    <xf numFmtId="0" fontId="1" fillId="0" borderId="0" xfId="17" applyAlignment="1">
      <alignment wrapText="1"/>
    </xf>
    <xf numFmtId="0" fontId="1" fillId="0" borderId="0" xfId="17" applyFont="1"/>
    <xf numFmtId="165" fontId="0" fillId="0" borderId="0" xfId="18" applyNumberFormat="1" applyFont="1"/>
    <xf numFmtId="0" fontId="1" fillId="0" borderId="0" xfId="17" applyBorder="1"/>
    <xf numFmtId="164" fontId="0" fillId="0" borderId="0" xfId="18" applyNumberFormat="1" applyFont="1" applyBorder="1" applyAlignment="1">
      <alignment vertical="top"/>
    </xf>
    <xf numFmtId="0" fontId="3" fillId="0" borderId="8" xfId="17" applyFont="1" applyBorder="1" applyAlignment="1">
      <alignment vertical="top" wrapText="1"/>
    </xf>
    <xf numFmtId="0" fontId="3" fillId="0" borderId="8" xfId="17" applyFont="1" applyBorder="1" applyAlignment="1">
      <alignment horizontal="left" vertical="top" wrapText="1"/>
    </xf>
    <xf numFmtId="0" fontId="3" fillId="0" borderId="8" xfId="17" applyFont="1" applyBorder="1" applyAlignment="1">
      <alignment vertical="top"/>
    </xf>
    <xf numFmtId="0" fontId="3" fillId="2" borderId="8" xfId="17" applyFont="1" applyFill="1" applyBorder="1" applyAlignment="1">
      <alignment vertical="top" wrapText="1"/>
    </xf>
    <xf numFmtId="164" fontId="3" fillId="0" borderId="8" xfId="18" applyNumberFormat="1" applyFont="1" applyBorder="1" applyAlignment="1">
      <alignment vertical="top" wrapText="1"/>
    </xf>
    <xf numFmtId="0" fontId="3" fillId="0" borderId="8" xfId="17" applyFont="1" applyBorder="1" applyAlignment="1">
      <alignment horizontal="center" vertical="top"/>
    </xf>
    <xf numFmtId="0" fontId="3" fillId="0" borderId="0" xfId="17" applyFont="1"/>
    <xf numFmtId="0" fontId="25" fillId="0" borderId="8" xfId="17" applyFont="1" applyBorder="1" applyAlignment="1">
      <alignment vertical="top" wrapText="1"/>
    </xf>
    <xf numFmtId="0" fontId="1" fillId="0" borderId="8" xfId="1" applyBorder="1" applyAlignment="1">
      <alignment vertical="top"/>
    </xf>
    <xf numFmtId="17" fontId="1" fillId="2" borderId="8" xfId="17" quotePrefix="1" applyNumberFormat="1" applyFill="1" applyBorder="1" applyAlignment="1">
      <alignment vertical="top" wrapText="1"/>
    </xf>
    <xf numFmtId="0" fontId="1" fillId="0" borderId="8" xfId="17" quotePrefix="1" applyBorder="1" applyAlignment="1">
      <alignment vertical="top"/>
    </xf>
    <xf numFmtId="164" fontId="2" fillId="2" borderId="8" xfId="19" applyNumberFormat="1" applyFont="1" applyFill="1" applyBorder="1" applyAlignment="1">
      <alignment vertical="top"/>
    </xf>
    <xf numFmtId="0" fontId="1" fillId="0" borderId="8" xfId="17" applyBorder="1" applyAlignment="1">
      <alignment vertical="top"/>
    </xf>
    <xf numFmtId="0" fontId="1" fillId="0" borderId="8" xfId="17" applyBorder="1" applyAlignment="1">
      <alignment vertical="top" wrapText="1"/>
    </xf>
    <xf numFmtId="164" fontId="0" fillId="0" borderId="8" xfId="18" applyNumberFormat="1" applyFont="1" applyBorder="1" applyAlignment="1">
      <alignment vertical="top"/>
    </xf>
    <xf numFmtId="0" fontId="1" fillId="0" borderId="0" xfId="17" applyAlignment="1">
      <alignment vertical="top"/>
    </xf>
    <xf numFmtId="0" fontId="1" fillId="0" borderId="8" xfId="1" applyBorder="1" applyAlignment="1">
      <alignment vertical="top" wrapText="1"/>
    </xf>
    <xf numFmtId="14" fontId="0" fillId="0" borderId="8" xfId="20" quotePrefix="1" applyNumberFormat="1" applyFont="1" applyBorder="1" applyAlignment="1">
      <alignment vertical="top"/>
    </xf>
    <xf numFmtId="0" fontId="0" fillId="0" borderId="8" xfId="20" quotePrefix="1" applyFont="1" applyBorder="1" applyAlignment="1">
      <alignment vertical="top"/>
    </xf>
    <xf numFmtId="0" fontId="0" fillId="0" borderId="8" xfId="1" applyFont="1" applyBorder="1" applyAlignment="1">
      <alignment vertical="top" wrapText="1"/>
    </xf>
    <xf numFmtId="0" fontId="0" fillId="0" borderId="8" xfId="1" applyFont="1" applyBorder="1" applyAlignment="1">
      <alignment vertical="top"/>
    </xf>
    <xf numFmtId="0" fontId="1" fillId="4" borderId="8" xfId="17" applyFill="1" applyBorder="1"/>
    <xf numFmtId="0" fontId="3" fillId="4" borderId="8" xfId="17" applyFont="1" applyFill="1" applyBorder="1" applyAlignment="1">
      <alignment horizontal="right"/>
    </xf>
    <xf numFmtId="164" fontId="3" fillId="4" borderId="8" xfId="17" applyNumberFormat="1" applyFont="1" applyFill="1" applyBorder="1"/>
    <xf numFmtId="164" fontId="2" fillId="4" borderId="8" xfId="19" applyNumberFormat="1" applyFont="1" applyFill="1" applyBorder="1" applyAlignment="1">
      <alignment vertical="top"/>
    </xf>
    <xf numFmtId="164" fontId="0" fillId="4" borderId="8" xfId="18" applyNumberFormat="1" applyFont="1" applyFill="1" applyBorder="1" applyAlignment="1">
      <alignment vertical="top"/>
    </xf>
    <xf numFmtId="0" fontId="3" fillId="0" borderId="8" xfId="17" applyFont="1" applyBorder="1"/>
    <xf numFmtId="0" fontId="1" fillId="0" borderId="8" xfId="17" applyBorder="1"/>
    <xf numFmtId="0" fontId="3" fillId="0" borderId="8" xfId="17" applyFont="1" applyBorder="1" applyAlignment="1">
      <alignment horizontal="right"/>
    </xf>
    <xf numFmtId="164" fontId="3" fillId="0" borderId="8" xfId="17" applyNumberFormat="1" applyFont="1" applyBorder="1"/>
    <xf numFmtId="0" fontId="3" fillId="4" borderId="8" xfId="1" applyFont="1" applyFill="1" applyBorder="1" applyAlignment="1">
      <alignment horizontal="right" vertical="top"/>
    </xf>
    <xf numFmtId="0" fontId="1" fillId="12" borderId="8" xfId="17" applyFill="1" applyBorder="1"/>
    <xf numFmtId="164" fontId="0" fillId="12" borderId="8" xfId="18" applyNumberFormat="1" applyFont="1" applyFill="1" applyBorder="1"/>
    <xf numFmtId="0" fontId="3" fillId="12" borderId="8" xfId="17" applyFont="1" applyFill="1" applyBorder="1" applyAlignment="1">
      <alignment horizontal="right"/>
    </xf>
    <xf numFmtId="164" fontId="3" fillId="12" borderId="15" xfId="17" applyNumberFormat="1" applyFont="1" applyFill="1" applyBorder="1" applyAlignment="1"/>
    <xf numFmtId="164" fontId="1" fillId="12" borderId="8" xfId="18" applyNumberFormat="1" applyFont="1" applyFill="1" applyBorder="1"/>
    <xf numFmtId="0" fontId="4" fillId="2" borderId="0" xfId="21" applyFont="1" applyFill="1" applyAlignment="1">
      <alignment horizontal="left" vertical="top"/>
    </xf>
    <xf numFmtId="0" fontId="4" fillId="0" borderId="0" xfId="21" applyFont="1" applyAlignment="1">
      <alignment horizontal="left" vertical="top" wrapText="1"/>
    </xf>
    <xf numFmtId="164" fontId="4" fillId="0" borderId="0" xfId="22" applyNumberFormat="1" applyFont="1" applyAlignment="1">
      <alignment horizontal="left" vertical="top" wrapText="1"/>
    </xf>
    <xf numFmtId="0" fontId="4" fillId="0" borderId="0" xfId="21" applyFont="1" applyAlignment="1">
      <alignment wrapText="1"/>
    </xf>
    <xf numFmtId="164" fontId="4" fillId="0" borderId="0" xfId="22" applyNumberFormat="1" applyFont="1" applyAlignment="1">
      <alignment wrapText="1"/>
    </xf>
    <xf numFmtId="0" fontId="4" fillId="0" borderId="0" xfId="21" applyFont="1" applyBorder="1"/>
    <xf numFmtId="0" fontId="4" fillId="0" borderId="0" xfId="21" applyFont="1"/>
    <xf numFmtId="0" fontId="4" fillId="0" borderId="0" xfId="21" applyFont="1" applyAlignment="1">
      <alignment vertical="center" wrapText="1"/>
    </xf>
    <xf numFmtId="164" fontId="4" fillId="0" borderId="0" xfId="22" applyNumberFormat="1" applyFont="1" applyAlignment="1">
      <alignment vertical="center" wrapText="1"/>
    </xf>
    <xf numFmtId="0" fontId="4" fillId="0" borderId="0" xfId="21" applyFont="1" applyBorder="1" applyAlignment="1">
      <alignment vertical="center"/>
    </xf>
    <xf numFmtId="165" fontId="4" fillId="0" borderId="0" xfId="22" applyNumberFormat="1" applyFont="1" applyAlignment="1">
      <alignment horizontal="left" vertical="top" wrapText="1"/>
    </xf>
    <xf numFmtId="0" fontId="4" fillId="0" borderId="0" xfId="21" applyFont="1" applyBorder="1" applyAlignment="1">
      <alignment wrapText="1"/>
    </xf>
    <xf numFmtId="164" fontId="4" fillId="0" borderId="0" xfId="22" applyNumberFormat="1" applyFont="1" applyBorder="1" applyAlignment="1">
      <alignment wrapText="1"/>
    </xf>
    <xf numFmtId="0" fontId="5" fillId="0" borderId="0" xfId="21" applyFont="1" applyAlignment="1">
      <alignment horizontal="left" vertical="top" wrapText="1"/>
    </xf>
    <xf numFmtId="164" fontId="5" fillId="0" borderId="0" xfId="22" applyNumberFormat="1" applyFont="1" applyAlignment="1">
      <alignment horizontal="left" vertical="top" wrapText="1"/>
    </xf>
    <xf numFmtId="0" fontId="5" fillId="0" borderId="0" xfId="21" applyFont="1" applyAlignment="1">
      <alignment horizontal="center" wrapText="1"/>
    </xf>
    <xf numFmtId="164" fontId="5" fillId="0" borderId="0" xfId="22" applyNumberFormat="1" applyFont="1" applyAlignment="1">
      <alignment horizontal="center" wrapText="1"/>
    </xf>
    <xf numFmtId="0" fontId="6" fillId="2" borderId="8" xfId="21" applyFont="1" applyFill="1" applyBorder="1" applyAlignment="1">
      <alignment horizontal="left" vertical="top"/>
    </xf>
    <xf numFmtId="0" fontId="6" fillId="0" borderId="8" xfId="21" applyFont="1" applyBorder="1" applyAlignment="1">
      <alignment horizontal="left" vertical="top" wrapText="1"/>
    </xf>
    <xf numFmtId="164" fontId="6" fillId="0" borderId="8" xfId="22" applyNumberFormat="1" applyFont="1" applyBorder="1" applyAlignment="1">
      <alignment horizontal="left" vertical="top" wrapText="1"/>
    </xf>
    <xf numFmtId="0" fontId="6" fillId="0" borderId="8" xfId="21" applyFont="1" applyBorder="1" applyAlignment="1">
      <alignment vertical="top" wrapText="1"/>
    </xf>
    <xf numFmtId="164" fontId="6" fillId="0" borderId="8" xfId="22" applyNumberFormat="1" applyFont="1" applyBorder="1" applyAlignment="1">
      <alignment vertical="top" wrapText="1"/>
    </xf>
    <xf numFmtId="0" fontId="6" fillId="0" borderId="0" xfId="21" applyFont="1" applyBorder="1"/>
    <xf numFmtId="0" fontId="6" fillId="0" borderId="0" xfId="21" applyFont="1"/>
    <xf numFmtId="0" fontId="4" fillId="2" borderId="8" xfId="21" applyFont="1" applyFill="1" applyBorder="1" applyAlignment="1">
      <alignment horizontal="left" vertical="top"/>
    </xf>
    <xf numFmtId="0" fontId="4" fillId="0" borderId="8" xfId="21" applyFont="1" applyBorder="1" applyAlignment="1">
      <alignment horizontal="left" vertical="top" wrapText="1"/>
    </xf>
    <xf numFmtId="164" fontId="4" fillId="0" borderId="8" xfId="22" applyNumberFormat="1" applyFont="1" applyBorder="1" applyAlignment="1">
      <alignment horizontal="left" vertical="top" wrapText="1"/>
    </xf>
    <xf numFmtId="0" fontId="4" fillId="0" borderId="8" xfId="21" applyFont="1" applyBorder="1" applyAlignment="1">
      <alignment vertical="top" wrapText="1"/>
    </xf>
    <xf numFmtId="164" fontId="4" fillId="0" borderId="8" xfId="22" applyNumberFormat="1" applyFont="1" applyBorder="1" applyAlignment="1">
      <alignment vertical="top" wrapText="1"/>
    </xf>
    <xf numFmtId="164" fontId="4" fillId="2" borderId="8" xfId="22" applyNumberFormat="1" applyFont="1" applyFill="1" applyBorder="1" applyAlignment="1">
      <alignment vertical="top" wrapText="1"/>
    </xf>
    <xf numFmtId="0" fontId="4" fillId="0" borderId="0" xfId="21" applyFont="1" applyBorder="1" applyAlignment="1">
      <alignment vertical="top"/>
    </xf>
    <xf numFmtId="0" fontId="4" fillId="0" borderId="0" xfId="21" applyFont="1" applyAlignment="1">
      <alignment vertical="top"/>
    </xf>
    <xf numFmtId="0" fontId="33" fillId="0" borderId="8" xfId="23" applyFont="1" applyBorder="1" applyAlignment="1">
      <alignment vertical="top" wrapText="1"/>
    </xf>
    <xf numFmtId="0" fontId="4" fillId="2" borderId="8" xfId="21" applyFont="1" applyFill="1" applyBorder="1" applyAlignment="1">
      <alignment vertical="top" wrapText="1"/>
    </xf>
    <xf numFmtId="0" fontId="6" fillId="2" borderId="8" xfId="21" applyFont="1" applyFill="1" applyBorder="1" applyAlignment="1">
      <alignment vertical="top" wrapText="1"/>
    </xf>
    <xf numFmtId="0" fontId="4" fillId="0" borderId="0" xfId="21" applyFont="1" applyBorder="1" applyAlignment="1">
      <alignment vertical="top" wrapText="1"/>
    </xf>
    <xf numFmtId="0" fontId="4" fillId="0" borderId="0" xfId="21" applyFont="1" applyAlignment="1">
      <alignment vertical="top" wrapText="1"/>
    </xf>
    <xf numFmtId="0" fontId="4" fillId="4" borderId="8" xfId="21" applyFont="1" applyFill="1" applyBorder="1" applyAlignment="1">
      <alignment vertical="top" wrapText="1"/>
    </xf>
    <xf numFmtId="0" fontId="4" fillId="4" borderId="8" xfId="21" applyFont="1" applyFill="1" applyBorder="1" applyAlignment="1">
      <alignment horizontal="left" vertical="top" wrapText="1"/>
    </xf>
    <xf numFmtId="164" fontId="4" fillId="4" borderId="8" xfId="22" applyNumberFormat="1" applyFont="1" applyFill="1" applyBorder="1" applyAlignment="1">
      <alignment vertical="top" wrapText="1"/>
    </xf>
    <xf numFmtId="0" fontId="6" fillId="4" borderId="8" xfId="21" applyFont="1" applyFill="1" applyBorder="1" applyAlignment="1">
      <alignment vertical="top" wrapText="1"/>
    </xf>
    <xf numFmtId="164" fontId="6" fillId="4" borderId="8" xfId="21" applyNumberFormat="1" applyFont="1" applyFill="1" applyBorder="1" applyAlignment="1">
      <alignment vertical="top" wrapText="1"/>
    </xf>
    <xf numFmtId="0" fontId="8" fillId="2" borderId="8" xfId="21" applyFont="1" applyFill="1" applyBorder="1" applyAlignment="1">
      <alignment vertical="top" wrapText="1"/>
    </xf>
    <xf numFmtId="0" fontId="4" fillId="2" borderId="8" xfId="21" applyFont="1" applyFill="1" applyBorder="1" applyAlignment="1">
      <alignment horizontal="left" vertical="top" wrapText="1"/>
    </xf>
    <xf numFmtId="0" fontId="4" fillId="2" borderId="8" xfId="21" applyFont="1" applyFill="1" applyBorder="1" applyAlignment="1">
      <alignment wrapText="1"/>
    </xf>
    <xf numFmtId="0" fontId="4" fillId="2" borderId="0" xfId="21" applyFont="1" applyFill="1" applyBorder="1"/>
    <xf numFmtId="0" fontId="4" fillId="2" borderId="0" xfId="21" applyFont="1" applyFill="1"/>
    <xf numFmtId="0" fontId="4" fillId="4" borderId="8" xfId="21" applyFont="1" applyFill="1" applyBorder="1" applyAlignment="1">
      <alignment horizontal="left" vertical="top"/>
    </xf>
    <xf numFmtId="0" fontId="4" fillId="4" borderId="8" xfId="21" applyFont="1" applyFill="1" applyBorder="1" applyAlignment="1">
      <alignment horizontal="center" vertical="center" wrapText="1"/>
    </xf>
    <xf numFmtId="164" fontId="4" fillId="4" borderId="8" xfId="22" applyNumberFormat="1" applyFont="1" applyFill="1" applyBorder="1" applyAlignment="1">
      <alignment horizontal="center" vertical="center"/>
    </xf>
    <xf numFmtId="0" fontId="6" fillId="4" borderId="8" xfId="21" applyFont="1" applyFill="1" applyBorder="1" applyAlignment="1">
      <alignment horizontal="right" vertical="top" wrapText="1"/>
    </xf>
    <xf numFmtId="164" fontId="6" fillId="4" borderId="8" xfId="21" applyNumberFormat="1" applyFont="1" applyFill="1" applyBorder="1" applyAlignment="1">
      <alignment horizontal="center" vertical="center" wrapText="1"/>
    </xf>
    <xf numFmtId="164" fontId="4" fillId="4" borderId="8" xfId="22" applyNumberFormat="1" applyFont="1" applyFill="1" applyBorder="1" applyAlignment="1">
      <alignment horizontal="center" vertical="center" wrapText="1"/>
    </xf>
    <xf numFmtId="0" fontId="4" fillId="4" borderId="8" xfId="21" applyFont="1" applyFill="1" applyBorder="1" applyAlignment="1">
      <alignment wrapText="1"/>
    </xf>
    <xf numFmtId="0" fontId="8" fillId="2" borderId="8" xfId="21" applyFont="1" applyFill="1" applyBorder="1" applyAlignment="1">
      <alignment horizontal="left" vertical="top"/>
    </xf>
    <xf numFmtId="0" fontId="4" fillId="2" borderId="8" xfId="21" applyFont="1" applyFill="1" applyBorder="1" applyAlignment="1">
      <alignment horizontal="center" vertical="center" wrapText="1"/>
    </xf>
    <xf numFmtId="164" fontId="4" fillId="2" borderId="8" xfId="22" applyNumberFormat="1" applyFont="1" applyFill="1" applyBorder="1" applyAlignment="1">
      <alignment horizontal="center" vertical="center"/>
    </xf>
    <xf numFmtId="164" fontId="4" fillId="2" borderId="8" xfId="22" applyNumberFormat="1" applyFont="1" applyFill="1" applyBorder="1" applyAlignment="1">
      <alignment horizontal="center" vertical="center" wrapText="1"/>
    </xf>
    <xf numFmtId="0" fontId="4" fillId="2" borderId="8" xfId="21" applyFont="1" applyFill="1" applyBorder="1"/>
    <xf numFmtId="164" fontId="4" fillId="4" borderId="8" xfId="22" applyNumberFormat="1" applyFont="1" applyFill="1" applyBorder="1" applyAlignment="1">
      <alignment horizontal="left" vertical="top" wrapText="1"/>
    </xf>
    <xf numFmtId="164" fontId="6" fillId="4" borderId="8" xfId="22" applyNumberFormat="1" applyFont="1" applyFill="1" applyBorder="1" applyAlignment="1">
      <alignment vertical="top" wrapText="1"/>
    </xf>
    <xf numFmtId="0" fontId="4" fillId="0" borderId="8" xfId="21" applyFont="1" applyBorder="1" applyAlignment="1">
      <alignment wrapText="1"/>
    </xf>
    <xf numFmtId="0" fontId="4" fillId="12" borderId="8" xfId="21" applyFont="1" applyFill="1" applyBorder="1" applyAlignment="1">
      <alignment horizontal="left" vertical="top"/>
    </xf>
    <xf numFmtId="0" fontId="4" fillId="12" borderId="8" xfId="21" applyFont="1" applyFill="1" applyBorder="1" applyAlignment="1">
      <alignment horizontal="left" vertical="top" wrapText="1"/>
    </xf>
    <xf numFmtId="164" fontId="4" fillId="12" borderId="8" xfId="22" applyNumberFormat="1" applyFont="1" applyFill="1" applyBorder="1" applyAlignment="1">
      <alignment horizontal="left" vertical="top" wrapText="1"/>
    </xf>
    <xf numFmtId="164" fontId="6" fillId="12" borderId="8" xfId="21" applyNumberFormat="1" applyFont="1" applyFill="1" applyBorder="1" applyAlignment="1">
      <alignment wrapText="1"/>
    </xf>
    <xf numFmtId="164" fontId="4" fillId="12" borderId="8" xfId="22" applyNumberFormat="1" applyFont="1" applyFill="1" applyBorder="1" applyAlignment="1">
      <alignment wrapText="1"/>
    </xf>
    <xf numFmtId="0" fontId="4" fillId="12" borderId="8" xfId="21" applyFont="1" applyFill="1" applyBorder="1" applyAlignment="1">
      <alignment wrapText="1"/>
    </xf>
    <xf numFmtId="0" fontId="4" fillId="0" borderId="0" xfId="21" applyFont="1" applyBorder="1" applyAlignment="1">
      <alignment horizontal="left" vertical="top" wrapText="1"/>
    </xf>
    <xf numFmtId="0" fontId="1" fillId="0" borderId="8" xfId="17" applyFont="1" applyBorder="1" applyAlignment="1">
      <alignment horizontal="left" vertical="top" wrapText="1"/>
    </xf>
    <xf numFmtId="49" fontId="1" fillId="0" borderId="8" xfId="17" applyNumberFormat="1" applyFont="1" applyBorder="1" applyAlignment="1">
      <alignment horizontal="left" vertical="top" wrapText="1"/>
    </xf>
    <xf numFmtId="164" fontId="0" fillId="0" borderId="8" xfId="18" applyNumberFormat="1" applyFont="1" applyBorder="1" applyAlignment="1">
      <alignment horizontal="left" vertical="top" wrapText="1"/>
    </xf>
    <xf numFmtId="0" fontId="1" fillId="0" borderId="8" xfId="17" applyBorder="1" applyAlignment="1">
      <alignment horizontal="left" vertical="top" wrapText="1"/>
    </xf>
    <xf numFmtId="0" fontId="7" fillId="2" borderId="8" xfId="3" applyFont="1" applyFill="1" applyBorder="1" applyAlignment="1">
      <alignment horizontal="left" vertical="top" wrapText="1"/>
    </xf>
    <xf numFmtId="0" fontId="1" fillId="0" borderId="0" xfId="17" applyAlignment="1">
      <alignment horizontal="left" vertical="top"/>
    </xf>
    <xf numFmtId="165" fontId="3" fillId="12" borderId="8" xfId="7" applyNumberFormat="1" applyFont="1" applyFill="1" applyBorder="1"/>
    <xf numFmtId="164" fontId="1" fillId="12" borderId="8" xfId="17" applyNumberFormat="1" applyFill="1" applyBorder="1"/>
    <xf numFmtId="0" fontId="1" fillId="0" borderId="0" xfId="24" applyAlignment="1">
      <alignment horizontal="left"/>
    </xf>
    <xf numFmtId="0" fontId="1" fillId="0" borderId="0" xfId="24"/>
    <xf numFmtId="0" fontId="1" fillId="0" borderId="0" xfId="24" applyAlignment="1">
      <alignment horizontal="center"/>
    </xf>
    <xf numFmtId="0" fontId="1" fillId="0" borderId="0" xfId="24" applyAlignment="1">
      <alignment horizontal="left" vertical="top"/>
    </xf>
    <xf numFmtId="164" fontId="0" fillId="0" borderId="0" xfId="25" applyNumberFormat="1" applyFont="1"/>
    <xf numFmtId="0" fontId="1" fillId="0" borderId="0" xfId="24" applyAlignment="1">
      <alignment horizontal="left" vertical="center"/>
    </xf>
    <xf numFmtId="0" fontId="1" fillId="0" borderId="0" xfId="24" applyAlignment="1">
      <alignment vertical="center"/>
    </xf>
    <xf numFmtId="0" fontId="1" fillId="0" borderId="0" xfId="24" applyAlignment="1">
      <alignment horizontal="center" vertical="center"/>
    </xf>
    <xf numFmtId="164" fontId="0" fillId="0" borderId="0" xfId="25" applyNumberFormat="1" applyFont="1" applyAlignment="1">
      <alignment vertical="center"/>
    </xf>
    <xf numFmtId="0" fontId="1" fillId="0" borderId="0" xfId="24" applyAlignment="1">
      <alignment horizontal="left" wrapText="1"/>
    </xf>
    <xf numFmtId="0" fontId="1" fillId="0" borderId="0" xfId="24" applyFont="1"/>
    <xf numFmtId="165" fontId="0" fillId="0" borderId="0" xfId="25" applyNumberFormat="1" applyFont="1"/>
    <xf numFmtId="0" fontId="1" fillId="0" borderId="0" xfId="24" applyBorder="1" applyAlignment="1">
      <alignment horizontal="left" vertical="top"/>
    </xf>
    <xf numFmtId="164" fontId="0" fillId="0" borderId="0" xfId="25" applyNumberFormat="1" applyFont="1" applyBorder="1"/>
    <xf numFmtId="0" fontId="1" fillId="0" borderId="0" xfId="24" applyBorder="1" applyAlignment="1">
      <alignment horizontal="left"/>
    </xf>
    <xf numFmtId="0" fontId="3" fillId="0" borderId="8" xfId="24" applyFont="1" applyBorder="1" applyAlignment="1">
      <alignment horizontal="left" vertical="top" wrapText="1"/>
    </xf>
    <xf numFmtId="0" fontId="3" fillId="0" borderId="8" xfId="24" applyFont="1" applyBorder="1" applyAlignment="1">
      <alignment vertical="top"/>
    </xf>
    <xf numFmtId="0" fontId="3" fillId="0" borderId="8" xfId="24" applyFont="1" applyBorder="1" applyAlignment="1">
      <alignment horizontal="center" vertical="top" wrapText="1"/>
    </xf>
    <xf numFmtId="0" fontId="3" fillId="0" borderId="8" xfId="24" applyFont="1" applyBorder="1" applyAlignment="1">
      <alignment horizontal="left" vertical="top"/>
    </xf>
    <xf numFmtId="0" fontId="3" fillId="0" borderId="8" xfId="24" applyFont="1" applyBorder="1" applyAlignment="1">
      <alignment vertical="top" wrapText="1"/>
    </xf>
    <xf numFmtId="164" fontId="3" fillId="0" borderId="8" xfId="25" applyNumberFormat="1" applyFont="1" applyBorder="1" applyAlignment="1">
      <alignment vertical="top" wrapText="1"/>
    </xf>
    <xf numFmtId="0" fontId="3" fillId="0" borderId="0" xfId="24" applyFont="1"/>
    <xf numFmtId="0" fontId="6" fillId="0" borderId="11" xfId="26" applyFont="1" applyBorder="1" applyAlignment="1">
      <alignment horizontal="left" vertical="top" wrapText="1"/>
    </xf>
    <xf numFmtId="0" fontId="4" fillId="0" borderId="5" xfId="26" applyFont="1" applyBorder="1" applyAlignment="1">
      <alignment horizontal="left" vertical="top" wrapText="1"/>
    </xf>
    <xf numFmtId="0" fontId="1" fillId="0" borderId="0" xfId="24" applyBorder="1" applyAlignment="1">
      <alignment horizontal="center" vertical="top"/>
    </xf>
    <xf numFmtId="0" fontId="4" fillId="0" borderId="5" xfId="24" applyFont="1" applyBorder="1" applyAlignment="1">
      <alignment vertical="top" wrapText="1"/>
    </xf>
    <xf numFmtId="0" fontId="14" fillId="0" borderId="5" xfId="24" applyFont="1" applyBorder="1" applyAlignment="1">
      <alignment horizontal="left" vertical="top" wrapText="1"/>
    </xf>
    <xf numFmtId="0" fontId="14" fillId="0" borderId="5" xfId="24" applyFont="1" applyBorder="1" applyAlignment="1">
      <alignment horizontal="left" vertical="top"/>
    </xf>
    <xf numFmtId="0" fontId="1" fillId="0" borderId="5" xfId="24" applyBorder="1" applyAlignment="1">
      <alignment vertical="top"/>
    </xf>
    <xf numFmtId="164" fontId="14" fillId="0" borderId="5" xfId="25" applyNumberFormat="1" applyFont="1" applyBorder="1" applyAlignment="1">
      <alignment vertical="top" wrapText="1"/>
    </xf>
    <xf numFmtId="0" fontId="1" fillId="0" borderId="5" xfId="24" applyBorder="1" applyAlignment="1">
      <alignment vertical="top" wrapText="1"/>
    </xf>
    <xf numFmtId="0" fontId="1" fillId="0" borderId="5" xfId="24" applyBorder="1" applyAlignment="1">
      <alignment horizontal="left" vertical="top" wrapText="1"/>
    </xf>
    <xf numFmtId="164" fontId="14" fillId="0" borderId="11" xfId="25" applyNumberFormat="1" applyFont="1" applyBorder="1" applyAlignment="1">
      <alignment vertical="top" wrapText="1"/>
    </xf>
    <xf numFmtId="0" fontId="1" fillId="0" borderId="0" xfId="24" applyAlignment="1">
      <alignment vertical="top"/>
    </xf>
    <xf numFmtId="0" fontId="14" fillId="0" borderId="8" xfId="24" applyFont="1" applyBorder="1" applyAlignment="1">
      <alignment horizontal="left" vertical="top" wrapText="1"/>
    </xf>
    <xf numFmtId="0" fontId="1" fillId="0" borderId="8" xfId="24" applyBorder="1" applyAlignment="1">
      <alignment vertical="top"/>
    </xf>
    <xf numFmtId="0" fontId="1" fillId="0" borderId="8" xfId="24" applyBorder="1" applyAlignment="1">
      <alignment horizontal="left" vertical="top" wrapText="1"/>
    </xf>
    <xf numFmtId="3" fontId="1" fillId="0" borderId="8" xfId="24" applyNumberFormat="1" applyBorder="1" applyAlignment="1">
      <alignment horizontal="left" vertical="top"/>
    </xf>
    <xf numFmtId="164" fontId="14" fillId="0" borderId="8" xfId="25" applyNumberFormat="1" applyFont="1" applyBorder="1" applyAlignment="1">
      <alignment vertical="top"/>
    </xf>
    <xf numFmtId="0" fontId="1" fillId="0" borderId="8" xfId="24" applyBorder="1" applyAlignment="1">
      <alignment vertical="top" wrapText="1"/>
    </xf>
    <xf numFmtId="0" fontId="1" fillId="0" borderId="8" xfId="24" applyBorder="1" applyAlignment="1">
      <alignment horizontal="left" vertical="top"/>
    </xf>
    <xf numFmtId="0" fontId="4" fillId="0" borderId="8" xfId="24" applyFont="1" applyBorder="1" applyAlignment="1">
      <alignment horizontal="left" vertical="top"/>
    </xf>
    <xf numFmtId="0" fontId="4" fillId="0" borderId="8" xfId="24" applyFont="1" applyBorder="1" applyAlignment="1">
      <alignment vertical="top" wrapText="1"/>
    </xf>
    <xf numFmtId="0" fontId="4" fillId="17" borderId="5" xfId="26" applyFont="1" applyFill="1" applyBorder="1" applyAlignment="1">
      <alignment horizontal="left" vertical="top" wrapText="1"/>
    </xf>
    <xf numFmtId="0" fontId="4" fillId="0" borderId="8" xfId="26" applyFont="1" applyBorder="1" applyAlignment="1">
      <alignment horizontal="left" vertical="top" wrapText="1"/>
    </xf>
    <xf numFmtId="0" fontId="1" fillId="0" borderId="8" xfId="24" applyBorder="1" applyAlignment="1">
      <alignment horizontal="center" vertical="top"/>
    </xf>
    <xf numFmtId="0" fontId="7" fillId="0" borderId="8" xfId="24" applyFont="1" applyBorder="1" applyAlignment="1">
      <alignment horizontal="left" vertical="top" wrapText="1"/>
    </xf>
    <xf numFmtId="0" fontId="14" fillId="0" borderId="8" xfId="24" applyFont="1" applyBorder="1" applyAlignment="1">
      <alignment horizontal="left" vertical="top"/>
    </xf>
    <xf numFmtId="164" fontId="1" fillId="0" borderId="8" xfId="25" applyNumberFormat="1" applyFont="1" applyBorder="1" applyAlignment="1">
      <alignment horizontal="right" vertical="top"/>
    </xf>
    <xf numFmtId="164" fontId="14" fillId="0" borderId="8" xfId="25" applyNumberFormat="1" applyFont="1" applyBorder="1" applyAlignment="1">
      <alignment horizontal="center" vertical="top"/>
    </xf>
    <xf numFmtId="0" fontId="4" fillId="4" borderId="11" xfId="26" applyFont="1" applyFill="1" applyBorder="1" applyAlignment="1">
      <alignment horizontal="left" vertical="top" wrapText="1"/>
    </xf>
    <xf numFmtId="0" fontId="1" fillId="4" borderId="0" xfId="24" applyFill="1" applyBorder="1" applyAlignment="1">
      <alignment horizontal="center" vertical="top"/>
    </xf>
    <xf numFmtId="0" fontId="7" fillId="4" borderId="8" xfId="24" applyFont="1" applyFill="1" applyBorder="1" applyAlignment="1">
      <alignment horizontal="left" vertical="top" wrapText="1"/>
    </xf>
    <xf numFmtId="0" fontId="4" fillId="4" borderId="8" xfId="24" applyFont="1" applyFill="1" applyBorder="1" applyAlignment="1">
      <alignment vertical="top" wrapText="1"/>
    </xf>
    <xf numFmtId="0" fontId="14" fillId="4" borderId="8" xfId="24" applyFont="1" applyFill="1" applyBorder="1" applyAlignment="1">
      <alignment horizontal="left" vertical="top"/>
    </xf>
    <xf numFmtId="0" fontId="14" fillId="4" borderId="8" xfId="24" applyFont="1" applyFill="1" applyBorder="1" applyAlignment="1">
      <alignment horizontal="left" vertical="top" wrapText="1"/>
    </xf>
    <xf numFmtId="0" fontId="1" fillId="4" borderId="8" xfId="24" applyFill="1" applyBorder="1" applyAlignment="1">
      <alignment vertical="top"/>
    </xf>
    <xf numFmtId="164" fontId="1" fillId="4" borderId="8" xfId="25" applyNumberFormat="1" applyFont="1" applyFill="1" applyBorder="1" applyAlignment="1">
      <alignment horizontal="right" vertical="top"/>
    </xf>
    <xf numFmtId="0" fontId="3" fillId="4" borderId="8" xfId="24" applyFont="1" applyFill="1" applyBorder="1" applyAlignment="1">
      <alignment horizontal="right" vertical="top" wrapText="1"/>
    </xf>
    <xf numFmtId="164" fontId="3" fillId="4" borderId="8" xfId="24" applyNumberFormat="1" applyFont="1" applyFill="1" applyBorder="1" applyAlignment="1">
      <alignment horizontal="left" vertical="top" wrapText="1"/>
    </xf>
    <xf numFmtId="164" fontId="14" fillId="4" borderId="8" xfId="25" applyNumberFormat="1" applyFont="1" applyFill="1" applyBorder="1" applyAlignment="1">
      <alignment horizontal="center" vertical="top"/>
    </xf>
    <xf numFmtId="0" fontId="1" fillId="4" borderId="8" xfId="24" applyFill="1" applyBorder="1" applyAlignment="1">
      <alignment vertical="top" wrapText="1"/>
    </xf>
    <xf numFmtId="0" fontId="4" fillId="0" borderId="11" xfId="26" applyFont="1" applyBorder="1" applyAlignment="1">
      <alignment horizontal="left" vertical="top" wrapText="1"/>
    </xf>
    <xf numFmtId="0" fontId="1" fillId="0" borderId="0" xfId="24" applyAlignment="1">
      <alignment horizontal="center" vertical="top"/>
    </xf>
    <xf numFmtId="164" fontId="14" fillId="0" borderId="8" xfId="25" applyNumberFormat="1" applyFont="1" applyBorder="1" applyAlignment="1">
      <alignment horizontal="right" vertical="top"/>
    </xf>
    <xf numFmtId="164" fontId="14" fillId="0" borderId="11" xfId="25" applyNumberFormat="1" applyFont="1" applyBorder="1" applyAlignment="1">
      <alignment horizontal="center" vertical="top"/>
    </xf>
    <xf numFmtId="0" fontId="4" fillId="0" borderId="13" xfId="26" applyFont="1" applyBorder="1" applyAlignment="1">
      <alignment horizontal="left" vertical="top" wrapText="1"/>
    </xf>
    <xf numFmtId="0" fontId="4" fillId="4" borderId="5" xfId="26" applyFont="1" applyFill="1" applyBorder="1" applyAlignment="1">
      <alignment horizontal="left" vertical="top" wrapText="1"/>
    </xf>
    <xf numFmtId="0" fontId="4" fillId="4" borderId="8" xfId="26" applyFont="1" applyFill="1" applyBorder="1" applyAlignment="1">
      <alignment horizontal="left" vertical="top" wrapText="1"/>
    </xf>
    <xf numFmtId="0" fontId="1" fillId="4" borderId="8" xfId="24" applyFill="1" applyBorder="1" applyAlignment="1">
      <alignment horizontal="center" vertical="top"/>
    </xf>
    <xf numFmtId="0" fontId="3" fillId="2" borderId="8" xfId="24" applyFont="1" applyFill="1" applyBorder="1" applyAlignment="1">
      <alignment horizontal="left" vertical="center"/>
    </xf>
    <xf numFmtId="0" fontId="1" fillId="2" borderId="8" xfId="24" applyFill="1" applyBorder="1" applyAlignment="1">
      <alignment vertical="center"/>
    </xf>
    <xf numFmtId="0" fontId="1" fillId="2" borderId="8" xfId="24" applyFill="1" applyBorder="1" applyAlignment="1">
      <alignment horizontal="center" vertical="center"/>
    </xf>
    <xf numFmtId="0" fontId="1" fillId="2" borderId="8" xfId="24" applyFill="1" applyBorder="1" applyAlignment="1">
      <alignment wrapText="1"/>
    </xf>
    <xf numFmtId="0" fontId="1" fillId="2" borderId="8" xfId="24" applyFill="1" applyBorder="1"/>
    <xf numFmtId="0" fontId="1" fillId="2" borderId="8" xfId="24" applyFill="1" applyBorder="1" applyAlignment="1">
      <alignment horizontal="left"/>
    </xf>
    <xf numFmtId="0" fontId="3" fillId="2" borderId="8" xfId="24" applyFont="1" applyFill="1" applyBorder="1" applyAlignment="1">
      <alignment vertical="center"/>
    </xf>
    <xf numFmtId="164" fontId="3" fillId="2" borderId="8" xfId="24" applyNumberFormat="1" applyFont="1" applyFill="1" applyBorder="1" applyAlignment="1">
      <alignment vertical="center"/>
    </xf>
    <xf numFmtId="0" fontId="1" fillId="2" borderId="8" xfId="24" applyFill="1" applyBorder="1" applyAlignment="1">
      <alignment horizontal="left" vertical="top" wrapText="1"/>
    </xf>
    <xf numFmtId="0" fontId="3" fillId="2" borderId="8" xfId="24" applyFont="1" applyFill="1" applyBorder="1" applyAlignment="1">
      <alignment horizontal="left" vertical="top" wrapText="1"/>
    </xf>
    <xf numFmtId="164" fontId="0" fillId="2" borderId="8" xfId="25" applyNumberFormat="1" applyFont="1" applyFill="1" applyBorder="1" applyAlignment="1">
      <alignment vertical="center"/>
    </xf>
    <xf numFmtId="0" fontId="1" fillId="2" borderId="8" xfId="24" applyFill="1" applyBorder="1" applyAlignment="1">
      <alignment horizontal="left" vertical="center" wrapText="1"/>
    </xf>
    <xf numFmtId="0" fontId="1" fillId="2" borderId="8" xfId="24" applyFill="1" applyBorder="1" applyAlignment="1">
      <alignment vertical="center" wrapText="1"/>
    </xf>
    <xf numFmtId="0" fontId="1" fillId="2" borderId="0" xfId="24" applyFill="1"/>
    <xf numFmtId="0" fontId="1" fillId="4" borderId="8" xfId="24" applyFill="1" applyBorder="1" applyAlignment="1">
      <alignment horizontal="left" vertical="center"/>
    </xf>
    <xf numFmtId="0" fontId="1" fillId="4" borderId="8" xfId="24" applyFill="1" applyBorder="1" applyAlignment="1">
      <alignment vertical="center"/>
    </xf>
    <xf numFmtId="0" fontId="1" fillId="4" borderId="8" xfId="24" applyFill="1" applyBorder="1" applyAlignment="1">
      <alignment horizontal="center" vertical="center"/>
    </xf>
    <xf numFmtId="0" fontId="1" fillId="4" borderId="8" xfId="24" applyFill="1" applyBorder="1" applyAlignment="1">
      <alignment wrapText="1"/>
    </xf>
    <xf numFmtId="0" fontId="1" fillId="4" borderId="8" xfId="24" applyFill="1" applyBorder="1"/>
    <xf numFmtId="0" fontId="1" fillId="4" borderId="8" xfId="24" applyFill="1" applyBorder="1" applyAlignment="1">
      <alignment horizontal="left"/>
    </xf>
    <xf numFmtId="0" fontId="3" fillId="4" borderId="8" xfId="24" applyFont="1" applyFill="1" applyBorder="1" applyAlignment="1">
      <alignment vertical="center"/>
    </xf>
    <xf numFmtId="164" fontId="3" fillId="4" borderId="8" xfId="24" applyNumberFormat="1" applyFont="1" applyFill="1" applyBorder="1" applyAlignment="1">
      <alignment vertical="center"/>
    </xf>
    <xf numFmtId="164" fontId="0" fillId="4" borderId="8" xfId="25" applyNumberFormat="1" applyFont="1" applyFill="1" applyBorder="1" applyAlignment="1">
      <alignment vertical="center"/>
    </xf>
    <xf numFmtId="0" fontId="1" fillId="4" borderId="8" xfId="24" applyFill="1" applyBorder="1" applyAlignment="1">
      <alignment horizontal="left" vertical="center" wrapText="1"/>
    </xf>
    <xf numFmtId="0" fontId="1" fillId="4" borderId="8" xfId="24" applyFill="1" applyBorder="1" applyAlignment="1">
      <alignment vertical="center" wrapText="1"/>
    </xf>
    <xf numFmtId="0" fontId="3" fillId="0" borderId="8" xfId="24" applyFont="1" applyBorder="1" applyAlignment="1">
      <alignment horizontal="left"/>
    </xf>
    <xf numFmtId="0" fontId="1" fillId="0" borderId="8" xfId="24" applyBorder="1"/>
    <xf numFmtId="0" fontId="1" fillId="0" borderId="8" xfId="24" applyBorder="1" applyAlignment="1">
      <alignment horizontal="center"/>
    </xf>
    <xf numFmtId="0" fontId="1" fillId="0" borderId="8" xfId="24" applyBorder="1" applyAlignment="1">
      <alignment horizontal="left"/>
    </xf>
    <xf numFmtId="164" fontId="0" fillId="0" borderId="8" xfId="25" applyNumberFormat="1" applyFont="1" applyBorder="1"/>
    <xf numFmtId="0" fontId="4" fillId="6" borderId="8" xfId="26" applyFont="1" applyFill="1" applyBorder="1" applyAlignment="1">
      <alignment horizontal="left" vertical="top" wrapText="1"/>
    </xf>
    <xf numFmtId="164" fontId="14" fillId="0" borderId="8" xfId="25" applyNumberFormat="1" applyFont="1" applyBorder="1" applyAlignment="1">
      <alignment vertical="top" wrapText="1"/>
    </xf>
    <xf numFmtId="0" fontId="1" fillId="4" borderId="8" xfId="24" applyFill="1" applyBorder="1" applyAlignment="1">
      <alignment horizontal="center"/>
    </xf>
    <xf numFmtId="0" fontId="3" fillId="4" borderId="8" xfId="24" applyFont="1" applyFill="1" applyBorder="1" applyAlignment="1">
      <alignment horizontal="right" vertical="top"/>
    </xf>
    <xf numFmtId="164" fontId="3" fillId="4" borderId="8" xfId="24" applyNumberFormat="1" applyFont="1" applyFill="1" applyBorder="1" applyAlignment="1">
      <alignment horizontal="left" vertical="top"/>
    </xf>
    <xf numFmtId="164" fontId="0" fillId="4" borderId="8" xfId="25" applyNumberFormat="1" applyFont="1" applyFill="1" applyBorder="1"/>
    <xf numFmtId="164" fontId="14" fillId="4" borderId="8" xfId="25" applyNumberFormat="1" applyFont="1" applyFill="1" applyBorder="1" applyAlignment="1">
      <alignment vertical="top" wrapText="1"/>
    </xf>
    <xf numFmtId="0" fontId="1" fillId="12" borderId="8" xfId="24" applyFill="1" applyBorder="1" applyAlignment="1">
      <alignment horizontal="left"/>
    </xf>
    <xf numFmtId="0" fontId="1" fillId="12" borderId="8" xfId="24" applyFill="1" applyBorder="1"/>
    <xf numFmtId="0" fontId="1" fillId="12" borderId="8" xfId="24" applyFill="1" applyBorder="1" applyAlignment="1">
      <alignment horizontal="center"/>
    </xf>
    <xf numFmtId="0" fontId="3" fillId="12" borderId="8" xfId="24" applyFont="1" applyFill="1" applyBorder="1" applyAlignment="1">
      <alignment horizontal="left" vertical="top"/>
    </xf>
    <xf numFmtId="164" fontId="3" fillId="12" borderId="8" xfId="24" applyNumberFormat="1" applyFont="1" applyFill="1" applyBorder="1" applyAlignment="1">
      <alignment horizontal="left" vertical="top"/>
    </xf>
    <xf numFmtId="0" fontId="24" fillId="0" borderId="0" xfId="1" applyFont="1" applyAlignment="1">
      <alignment horizontal="center" wrapText="1"/>
    </xf>
    <xf numFmtId="0" fontId="8" fillId="2" borderId="10" xfId="9" applyFont="1" applyFill="1" applyBorder="1" applyAlignment="1">
      <alignment horizontal="left" vertical="top" wrapText="1"/>
    </xf>
    <xf numFmtId="0" fontId="8" fillId="2" borderId="26" xfId="9" applyFont="1" applyFill="1" applyBorder="1" applyAlignment="1">
      <alignment horizontal="left" vertical="top" wrapText="1"/>
    </xf>
    <xf numFmtId="0" fontId="8" fillId="2" borderId="15" xfId="9" applyFont="1" applyFill="1" applyBorder="1" applyAlignment="1">
      <alignment horizontal="left" vertical="top" wrapText="1"/>
    </xf>
    <xf numFmtId="0" fontId="25" fillId="0" borderId="0" xfId="1" applyFont="1" applyAlignment="1">
      <alignment horizontal="left"/>
    </xf>
    <xf numFmtId="0" fontId="27" fillId="0" borderId="0" xfId="1" applyFont="1" applyBorder="1" applyAlignment="1">
      <alignment horizontal="center" wrapText="1"/>
    </xf>
    <xf numFmtId="0" fontId="8" fillId="2" borderId="10" xfId="1" applyFont="1" applyFill="1" applyBorder="1" applyAlignment="1">
      <alignment horizontal="left" vertical="top"/>
    </xf>
    <xf numFmtId="0" fontId="8" fillId="2" borderId="15" xfId="1" applyFont="1" applyFill="1" applyBorder="1" applyAlignment="1">
      <alignment horizontal="left" vertical="top"/>
    </xf>
    <xf numFmtId="0" fontId="8" fillId="2" borderId="20" xfId="1" applyFont="1" applyFill="1" applyBorder="1" applyAlignment="1">
      <alignment horizontal="left" vertical="top" wrapText="1"/>
    </xf>
    <xf numFmtId="0" fontId="8" fillId="2" borderId="15" xfId="1" applyFont="1" applyFill="1" applyBorder="1" applyAlignment="1">
      <alignment horizontal="left" vertical="top" wrapText="1"/>
    </xf>
    <xf numFmtId="0" fontId="5" fillId="0" borderId="0" xfId="1" applyFont="1" applyAlignment="1">
      <alignment horizontal="center" wrapText="1"/>
    </xf>
    <xf numFmtId="0" fontId="8" fillId="0" borderId="4" xfId="1" applyFont="1" applyBorder="1" applyAlignment="1">
      <alignment horizontal="left" vertical="top"/>
    </xf>
    <xf numFmtId="0" fontId="8" fillId="0" borderId="5" xfId="1" applyFont="1" applyBorder="1" applyAlignment="1">
      <alignment horizontal="left" vertical="top"/>
    </xf>
    <xf numFmtId="0" fontId="8" fillId="2" borderId="16" xfId="4" applyFont="1" applyFill="1" applyBorder="1" applyAlignment="1">
      <alignment horizontal="left" vertical="top" wrapText="1"/>
    </xf>
    <xf numFmtId="0" fontId="8" fillId="2" borderId="17" xfId="4" applyFont="1" applyFill="1" applyBorder="1" applyAlignment="1">
      <alignment horizontal="left" vertical="top" wrapText="1"/>
    </xf>
    <xf numFmtId="0" fontId="8" fillId="2" borderId="20" xfId="4" applyFont="1" applyFill="1" applyBorder="1" applyAlignment="1">
      <alignment horizontal="left" vertical="top" wrapText="1"/>
    </xf>
    <xf numFmtId="0" fontId="8" fillId="2" borderId="15" xfId="4" applyFont="1" applyFill="1" applyBorder="1" applyAlignment="1">
      <alignment horizontal="left" vertical="top" wrapText="1"/>
    </xf>
    <xf numFmtId="0" fontId="8" fillId="0" borderId="20" xfId="1" applyFont="1" applyFill="1" applyBorder="1" applyAlignment="1">
      <alignment horizontal="left" vertical="top" wrapText="1"/>
    </xf>
    <xf numFmtId="0" fontId="8" fillId="0" borderId="15" xfId="1" applyFont="1" applyFill="1" applyBorder="1" applyAlignment="1">
      <alignment horizontal="left" vertical="top" wrapText="1"/>
    </xf>
    <xf numFmtId="0" fontId="29" fillId="0" borderId="0" xfId="4" applyFont="1" applyAlignment="1">
      <alignment horizontal="center" wrapText="1"/>
    </xf>
    <xf numFmtId="0" fontId="3" fillId="12" borderId="0" xfId="4" applyFont="1" applyFill="1" applyBorder="1" applyAlignment="1">
      <alignment horizontal="center" vertical="center" wrapText="1"/>
    </xf>
    <xf numFmtId="0" fontId="29" fillId="0" borderId="0" xfId="17" applyFont="1" applyAlignment="1">
      <alignment horizontal="center" wrapText="1"/>
    </xf>
    <xf numFmtId="0" fontId="32" fillId="0" borderId="0" xfId="17" applyFont="1" applyAlignment="1">
      <alignment horizontal="center" wrapText="1"/>
    </xf>
    <xf numFmtId="164" fontId="4" fillId="2" borderId="8" xfId="22" applyNumberFormat="1" applyFont="1" applyFill="1" applyBorder="1" applyAlignment="1">
      <alignment horizontal="center" vertical="center" wrapText="1"/>
    </xf>
    <xf numFmtId="0" fontId="6" fillId="12" borderId="10" xfId="21" applyFont="1" applyFill="1" applyBorder="1" applyAlignment="1">
      <alignment horizontal="right" vertical="top" wrapText="1"/>
    </xf>
    <xf numFmtId="0" fontId="6" fillId="12" borderId="15" xfId="21" applyFont="1" applyFill="1" applyBorder="1" applyAlignment="1">
      <alignment horizontal="right" vertical="top" wrapText="1"/>
    </xf>
    <xf numFmtId="0" fontId="5" fillId="0" borderId="0" xfId="21" applyFont="1" applyAlignment="1">
      <alignment horizontal="center" vertical="top" wrapText="1"/>
    </xf>
    <xf numFmtId="0" fontId="4" fillId="2" borderId="8" xfId="21" applyFont="1" applyFill="1" applyBorder="1" applyAlignment="1">
      <alignment horizontal="center" vertical="center" wrapText="1"/>
    </xf>
    <xf numFmtId="164" fontId="4" fillId="2" borderId="8" xfId="22" applyNumberFormat="1" applyFont="1" applyFill="1" applyBorder="1" applyAlignment="1">
      <alignment horizontal="center" vertical="center"/>
    </xf>
    <xf numFmtId="0" fontId="1" fillId="0" borderId="8" xfId="24" applyBorder="1" applyAlignment="1">
      <alignment horizontal="left" vertical="top" wrapText="1"/>
    </xf>
    <xf numFmtId="164" fontId="14" fillId="0" borderId="8" xfId="25" applyNumberFormat="1" applyFont="1" applyBorder="1" applyAlignment="1">
      <alignment horizontal="center" vertical="top"/>
    </xf>
    <xf numFmtId="0" fontId="14" fillId="0" borderId="8" xfId="24" applyFont="1" applyBorder="1" applyAlignment="1">
      <alignment horizontal="left" vertical="top" wrapText="1"/>
    </xf>
    <xf numFmtId="0" fontId="1" fillId="0" borderId="13" xfId="24" applyBorder="1" applyAlignment="1">
      <alignment horizontal="left" vertical="top"/>
    </xf>
    <xf numFmtId="0" fontId="1" fillId="0" borderId="5" xfId="24" applyBorder="1" applyAlignment="1">
      <alignment horizontal="left" vertical="top"/>
    </xf>
    <xf numFmtId="0" fontId="1" fillId="0" borderId="13" xfId="24" applyBorder="1" applyAlignment="1">
      <alignment horizontal="left" vertical="top" wrapText="1"/>
    </xf>
    <xf numFmtId="0" fontId="1" fillId="0" borderId="5" xfId="24" applyBorder="1" applyAlignment="1">
      <alignment horizontal="left" vertical="top" wrapText="1"/>
    </xf>
    <xf numFmtId="0" fontId="4" fillId="16" borderId="13" xfId="26" applyFont="1" applyFill="1" applyBorder="1" applyAlignment="1">
      <alignment horizontal="left" vertical="top" wrapText="1"/>
    </xf>
    <xf numFmtId="0" fontId="4" fillId="16" borderId="5" xfId="26" applyFont="1" applyFill="1" applyBorder="1" applyAlignment="1">
      <alignment horizontal="left" vertical="top" wrapText="1"/>
    </xf>
    <xf numFmtId="0" fontId="7" fillId="0" borderId="8" xfId="24" applyFont="1" applyBorder="1" applyAlignment="1">
      <alignment horizontal="left" vertical="top" wrapText="1"/>
    </xf>
    <xf numFmtId="0" fontId="14" fillId="0" borderId="8" xfId="24" applyFont="1" applyBorder="1" applyAlignment="1">
      <alignment horizontal="left" vertical="top"/>
    </xf>
    <xf numFmtId="164" fontId="1" fillId="0" borderId="8" xfId="25" applyNumberFormat="1" applyFont="1" applyBorder="1" applyAlignment="1">
      <alignment horizontal="right" vertical="top"/>
    </xf>
    <xf numFmtId="0" fontId="4" fillId="15" borderId="13" xfId="26" applyFont="1" applyFill="1" applyBorder="1" applyAlignment="1">
      <alignment horizontal="left" vertical="top" wrapText="1"/>
    </xf>
    <xf numFmtId="0" fontId="4" fillId="15" borderId="11" xfId="26" applyFont="1" applyFill="1" applyBorder="1" applyAlignment="1">
      <alignment horizontal="left" vertical="top" wrapText="1"/>
    </xf>
    <xf numFmtId="0" fontId="4" fillId="15" borderId="5" xfId="26" applyFont="1" applyFill="1" applyBorder="1" applyAlignment="1">
      <alignment horizontal="left" vertical="top" wrapText="1"/>
    </xf>
    <xf numFmtId="164" fontId="14" fillId="0" borderId="8" xfId="25" applyNumberFormat="1" applyFont="1" applyBorder="1" applyAlignment="1">
      <alignment horizontal="right" vertical="top"/>
    </xf>
    <xf numFmtId="164" fontId="14" fillId="0" borderId="13" xfId="25" applyNumberFormat="1" applyFont="1" applyBorder="1" applyAlignment="1">
      <alignment horizontal="center" vertical="top"/>
    </xf>
    <xf numFmtId="164" fontId="14" fillId="0" borderId="11" xfId="25" applyNumberFormat="1" applyFont="1" applyBorder="1" applyAlignment="1">
      <alignment horizontal="center" vertical="top"/>
    </xf>
    <xf numFmtId="164" fontId="14" fillId="0" borderId="5" xfId="25" applyNumberFormat="1" applyFont="1" applyBorder="1" applyAlignment="1">
      <alignment horizontal="center" vertical="top"/>
    </xf>
    <xf numFmtId="0" fontId="4" fillId="4" borderId="13" xfId="26" applyFont="1" applyFill="1" applyBorder="1" applyAlignment="1">
      <alignment horizontal="left" vertical="top" wrapText="1"/>
    </xf>
    <xf numFmtId="0" fontId="4" fillId="4" borderId="5" xfId="26" applyFont="1" applyFill="1" applyBorder="1" applyAlignment="1">
      <alignment horizontal="left" vertical="top" wrapText="1"/>
    </xf>
    <xf numFmtId="0" fontId="4" fillId="0" borderId="13" xfId="26" applyFont="1" applyBorder="1" applyAlignment="1">
      <alignment horizontal="center" vertical="top" wrapText="1"/>
    </xf>
    <xf numFmtId="0" fontId="4" fillId="0" borderId="5" xfId="26" applyFont="1" applyBorder="1" applyAlignment="1">
      <alignment horizontal="center" vertical="top" wrapText="1"/>
    </xf>
    <xf numFmtId="0" fontId="1" fillId="0" borderId="13" xfId="24" applyBorder="1" applyAlignment="1">
      <alignment horizontal="center" vertical="top"/>
    </xf>
    <xf numFmtId="0" fontId="1" fillId="0" borderId="5" xfId="24" applyBorder="1" applyAlignment="1">
      <alignment horizontal="center" vertical="top"/>
    </xf>
    <xf numFmtId="0" fontId="4" fillId="0" borderId="11" xfId="26" applyFont="1" applyBorder="1" applyAlignment="1">
      <alignment horizontal="center" vertical="top" wrapText="1"/>
    </xf>
    <xf numFmtId="0" fontId="1" fillId="0" borderId="11" xfId="24" applyBorder="1" applyAlignment="1">
      <alignment horizontal="center" vertical="top"/>
    </xf>
    <xf numFmtId="0" fontId="29" fillId="0" borderId="0" xfId="24" applyFont="1" applyAlignment="1">
      <alignment horizontal="center" wrapText="1"/>
    </xf>
    <xf numFmtId="0" fontId="7" fillId="0" borderId="0" xfId="27" applyFont="1"/>
    <xf numFmtId="14" fontId="7" fillId="0" borderId="0" xfId="27" applyNumberFormat="1" applyFont="1"/>
    <xf numFmtId="0" fontId="1" fillId="0" borderId="0" xfId="27"/>
    <xf numFmtId="164" fontId="25" fillId="0" borderId="0" xfId="28" applyNumberFormat="1" applyFont="1" applyAlignment="1">
      <alignment horizontal="center"/>
    </xf>
    <xf numFmtId="164" fontId="25" fillId="0" borderId="0" xfId="28" applyNumberFormat="1" applyFont="1" applyAlignment="1">
      <alignment horizontal="center"/>
    </xf>
    <xf numFmtId="164" fontId="7" fillId="0" borderId="0" xfId="28" applyNumberFormat="1" applyFont="1"/>
    <xf numFmtId="164" fontId="7" fillId="15" borderId="8" xfId="28" applyNumberFormat="1" applyFont="1" applyFill="1" applyBorder="1" applyAlignment="1">
      <alignment vertical="center"/>
    </xf>
    <xf numFmtId="164" fontId="7" fillId="15" borderId="8" xfId="28" applyNumberFormat="1" applyFont="1" applyFill="1" applyBorder="1" applyAlignment="1">
      <alignment vertical="center" wrapText="1"/>
    </xf>
    <xf numFmtId="49" fontId="25" fillId="12" borderId="8" xfId="28" applyNumberFormat="1" applyFont="1" applyFill="1" applyBorder="1" applyAlignment="1">
      <alignment vertical="center" wrapText="1"/>
    </xf>
    <xf numFmtId="164" fontId="25" fillId="12" borderId="8" xfId="28" applyNumberFormat="1" applyFont="1" applyFill="1" applyBorder="1" applyAlignment="1">
      <alignment vertical="center" wrapText="1"/>
    </xf>
    <xf numFmtId="164" fontId="7" fillId="2" borderId="8" xfId="28" applyNumberFormat="1" applyFont="1" applyFill="1" applyBorder="1"/>
    <xf numFmtId="164" fontId="25" fillId="7" borderId="8" xfId="28" applyNumberFormat="1" applyFont="1" applyFill="1" applyBorder="1"/>
    <xf numFmtId="164" fontId="25" fillId="12" borderId="8" xfId="28" applyNumberFormat="1" applyFont="1" applyFill="1" applyBorder="1"/>
    <xf numFmtId="0" fontId="7" fillId="0" borderId="0" xfId="27" applyFont="1" applyAlignment="1">
      <alignment wrapText="1"/>
    </xf>
    <xf numFmtId="0" fontId="7" fillId="0" borderId="0" xfId="27" applyFont="1" applyBorder="1" applyAlignment="1"/>
    <xf numFmtId="49" fontId="8" fillId="16" borderId="8" xfId="28" applyNumberFormat="1" applyFont="1" applyFill="1" applyBorder="1" applyAlignment="1">
      <alignment wrapText="1"/>
    </xf>
    <xf numFmtId="164" fontId="8" fillId="16" borderId="8" xfId="28" applyNumberFormat="1" applyFont="1" applyFill="1" applyBorder="1"/>
    <xf numFmtId="0" fontId="7" fillId="0" borderId="0" xfId="27" applyFont="1" applyAlignment="1">
      <alignment vertical="center"/>
    </xf>
    <xf numFmtId="49" fontId="7" fillId="2" borderId="8" xfId="28" applyNumberFormat="1" applyFont="1" applyFill="1" applyBorder="1" applyAlignment="1">
      <alignment vertical="center" wrapText="1"/>
    </xf>
    <xf numFmtId="164" fontId="7" fillId="18" borderId="8" xfId="28" applyNumberFormat="1" applyFont="1" applyFill="1" applyBorder="1" applyAlignment="1">
      <alignment vertical="center"/>
    </xf>
    <xf numFmtId="164" fontId="11" fillId="12" borderId="8" xfId="28" applyNumberFormat="1" applyFont="1" applyFill="1" applyBorder="1" applyAlignment="1">
      <alignment vertical="center"/>
    </xf>
    <xf numFmtId="164" fontId="8" fillId="12" borderId="8" xfId="28" applyNumberFormat="1" applyFont="1" applyFill="1" applyBorder="1" applyAlignment="1">
      <alignment vertical="center"/>
    </xf>
    <xf numFmtId="0" fontId="1" fillId="0" borderId="0" xfId="27" applyAlignment="1">
      <alignment vertical="center"/>
    </xf>
    <xf numFmtId="49" fontId="25" fillId="2" borderId="8" xfId="28" applyNumberFormat="1" applyFont="1" applyFill="1" applyBorder="1"/>
    <xf numFmtId="164" fontId="34" fillId="7" borderId="8" xfId="28" applyNumberFormat="1" applyFont="1" applyFill="1" applyBorder="1"/>
    <xf numFmtId="164" fontId="7" fillId="7" borderId="8" xfId="28" applyNumberFormat="1" applyFont="1" applyFill="1" applyBorder="1"/>
    <xf numFmtId="164" fontId="8" fillId="6" borderId="8" xfId="28" applyNumberFormat="1" applyFont="1" applyFill="1" applyBorder="1"/>
    <xf numFmtId="164" fontId="1" fillId="0" borderId="0" xfId="27" applyNumberFormat="1"/>
  </cellXfs>
  <cellStyles count="29">
    <cellStyle name="Comma 11 2 2 3" xfId="2"/>
    <cellStyle name="Comma 17 2 4" xfId="15"/>
    <cellStyle name="Comma 19 2" xfId="6"/>
    <cellStyle name="Comma 2" xfId="22"/>
    <cellStyle name="Comma 2 2" xfId="7"/>
    <cellStyle name="Comma 2 2 2" xfId="8"/>
    <cellStyle name="Comma 21" xfId="19"/>
    <cellStyle name="Comma 3" xfId="18"/>
    <cellStyle name="Comma 3 2" xfId="12"/>
    <cellStyle name="Comma 4" xfId="28"/>
    <cellStyle name="Comma 6" xfId="25"/>
    <cellStyle name="Comma 7 2" xfId="11"/>
    <cellStyle name="Normal" xfId="0" builtinId="0"/>
    <cellStyle name="Normal 15" xfId="23"/>
    <cellStyle name="Normal 16 2" xfId="4"/>
    <cellStyle name="Normal 18" xfId="1"/>
    <cellStyle name="Normal 2 2" xfId="3"/>
    <cellStyle name="Normal 2 3" xfId="16"/>
    <cellStyle name="Normal 3" xfId="21"/>
    <cellStyle name="Normal 3 2 2 2" xfId="9"/>
    <cellStyle name="Normal 4" xfId="17"/>
    <cellStyle name="Normal 5" xfId="27"/>
    <cellStyle name="Normal 5 2" xfId="5"/>
    <cellStyle name="Normal 7" xfId="24"/>
    <cellStyle name="Normal 8 2" xfId="20"/>
    <cellStyle name="Normal 9 2 2 2 4" xfId="14"/>
    <cellStyle name="Normal 9 2 2 2 5 2" xfId="13"/>
    <cellStyle name="Normal 9 2 2 2 5 3" xfId="26"/>
    <cellStyle name="Normal 9 2 3 3" xfId="1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596900</xdr:colOff>
          <xdr:row>8</xdr:row>
          <xdr:rowOff>139700</xdr:rowOff>
        </xdr:from>
        <xdr:to>
          <xdr:col>2</xdr:col>
          <xdr:colOff>584200</xdr:colOff>
          <xdr:row>8</xdr:row>
          <xdr:rowOff>596900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ena/Documents/PoWBs/PoWB2021/masterfile_activity_budget_2021_N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RISAT OH_RC_2021"/>
      <sheetName val="Financial Report 2020"/>
      <sheetName val="working_Calculations_CoA_FPs"/>
      <sheetName val="Budget_18-19-20-21"/>
      <sheetName val="Calculations_CoA_FPs"/>
      <sheetName val="working file_POWB_2021"/>
      <sheetName val="FP-CC_Budget 2021"/>
      <sheetName val="Centre-wise_Budget2021"/>
      <sheetName val="ICRISAT Budget 2021"/>
      <sheetName val="ICRISAT_FP1"/>
      <sheetName val="ICRISAT_FP3"/>
      <sheetName val="ICRISAT_FP4"/>
      <sheetName val="ICRISAT_FP5"/>
      <sheetName val="ICRISAT_CapDev"/>
      <sheetName val="ICRISAT_G&amp;Y"/>
      <sheetName val="ICRISAT_MPAB"/>
      <sheetName val="ICARDA Budget 2021"/>
      <sheetName val="ICARDA_FP1"/>
      <sheetName val="ICARDA_FP3"/>
      <sheetName val="ICARDA_FP4"/>
      <sheetName val="ICARDA_FP5"/>
      <sheetName val="ICARDA_CapDev"/>
      <sheetName val="ICARDA_G&amp;Y"/>
      <sheetName val="ICARDA_MEL"/>
      <sheetName val="ICRAF Budget2021"/>
      <sheetName val="ICRAF_FP1"/>
      <sheetName val="ICRAF_FP3"/>
      <sheetName val="ICRAF_MPAB"/>
      <sheetName val="IITA Budget 2021"/>
      <sheetName val="IITA_FP1"/>
      <sheetName val="IITA_FP3"/>
      <sheetName val="IITA_FP4"/>
      <sheetName val="IITA_FP5"/>
      <sheetName val="IITA_G&amp;Y"/>
      <sheetName val="Bioversity Budget2021"/>
      <sheetName val="Bioversity_FP4"/>
      <sheetName val="ILRI Budget2021"/>
      <sheetName val="ILRI_FP4"/>
      <sheetName val="ILRI_MPAB"/>
      <sheetName val="CIRAD Budget2021"/>
      <sheetName val="CIRAD_FP3"/>
      <sheetName val="CIRAD_FP4"/>
      <sheetName val="CIRAD_FP5"/>
      <sheetName val="IRD Budget2021"/>
      <sheetName val="IRD_FP3"/>
      <sheetName val="IRD_FP4"/>
      <sheetName val="IRD_FP5"/>
      <sheetName val="CSIRO Budget 2021"/>
      <sheetName val="CSIRO_FP4"/>
      <sheetName val="CSIRO_MPAB"/>
      <sheetName val="CIAT Budget2021"/>
      <sheetName val="CIAT_MPAB"/>
      <sheetName val="FP1_activities2021"/>
      <sheetName val="FP3_activities2021"/>
      <sheetName val="FP4_activities2021"/>
      <sheetName val="FP5_activities2021"/>
      <sheetName val="CapDev_activities2021"/>
      <sheetName val="G&amp;Y_activities2021"/>
      <sheetName val="MEL_activities2021"/>
      <sheetName val="MPAB_activities2021"/>
    </sheetNames>
    <sheetDataSet>
      <sheetData sheetId="0"/>
      <sheetData sheetId="1"/>
      <sheetData sheetId="2">
        <row r="4">
          <cell r="J4">
            <v>141375</v>
          </cell>
        </row>
        <row r="5">
          <cell r="J5">
            <v>131375</v>
          </cell>
        </row>
        <row r="6">
          <cell r="J6">
            <v>161375</v>
          </cell>
        </row>
        <row r="7">
          <cell r="J7">
            <v>151375</v>
          </cell>
        </row>
      </sheetData>
      <sheetData sheetId="3"/>
      <sheetData sheetId="4"/>
      <sheetData sheetId="5"/>
      <sheetData sheetId="6"/>
      <sheetData sheetId="7">
        <row r="40">
          <cell r="C40">
            <v>428310</v>
          </cell>
        </row>
      </sheetData>
      <sheetData sheetId="8">
        <row r="15">
          <cell r="D15">
            <v>191250</v>
          </cell>
        </row>
        <row r="16">
          <cell r="D16">
            <v>261700</v>
          </cell>
        </row>
        <row r="17">
          <cell r="D17">
            <v>702206</v>
          </cell>
        </row>
        <row r="18">
          <cell r="D18">
            <v>1527370</v>
          </cell>
        </row>
        <row r="19">
          <cell r="D19">
            <v>705655</v>
          </cell>
        </row>
        <row r="20">
          <cell r="D20">
            <v>95000</v>
          </cell>
        </row>
      </sheetData>
      <sheetData sheetId="9"/>
      <sheetData sheetId="10"/>
      <sheetData sheetId="11"/>
      <sheetData sheetId="12"/>
      <sheetData sheetId="13"/>
      <sheetData sheetId="14"/>
      <sheetData sheetId="15"/>
      <sheetData sheetId="16">
        <row r="10">
          <cell r="D10">
            <v>235250</v>
          </cell>
        </row>
        <row r="11">
          <cell r="D11">
            <v>135000</v>
          </cell>
        </row>
        <row r="12">
          <cell r="D12">
            <v>159709</v>
          </cell>
        </row>
        <row r="13">
          <cell r="D13">
            <v>248000</v>
          </cell>
        </row>
        <row r="14">
          <cell r="D14">
            <v>98000</v>
          </cell>
        </row>
      </sheetData>
      <sheetData sheetId="17"/>
      <sheetData sheetId="18"/>
      <sheetData sheetId="19"/>
      <sheetData sheetId="20"/>
      <sheetData sheetId="21"/>
      <sheetData sheetId="22"/>
      <sheetData sheetId="23"/>
      <sheetData sheetId="24">
        <row r="9">
          <cell r="D9">
            <v>32000</v>
          </cell>
        </row>
        <row r="10">
          <cell r="D10">
            <v>200000</v>
          </cell>
        </row>
        <row r="11">
          <cell r="D11">
            <v>256615</v>
          </cell>
        </row>
        <row r="12">
          <cell r="D12">
            <v>45000</v>
          </cell>
        </row>
      </sheetData>
      <sheetData sheetId="25"/>
      <sheetData sheetId="26"/>
      <sheetData sheetId="27"/>
      <sheetData sheetId="28">
        <row r="14">
          <cell r="E14">
            <v>77000</v>
          </cell>
        </row>
        <row r="15">
          <cell r="E15">
            <v>275000</v>
          </cell>
        </row>
        <row r="16">
          <cell r="E16">
            <v>239144</v>
          </cell>
        </row>
        <row r="17">
          <cell r="E17">
            <v>242000</v>
          </cell>
        </row>
        <row r="18">
          <cell r="E18">
            <v>122000</v>
          </cell>
        </row>
      </sheetData>
      <sheetData sheetId="29"/>
      <sheetData sheetId="30"/>
      <sheetData sheetId="31"/>
      <sheetData sheetId="32"/>
      <sheetData sheetId="33"/>
      <sheetData sheetId="34">
        <row r="10">
          <cell r="D10">
            <v>10000</v>
          </cell>
        </row>
        <row r="12">
          <cell r="D12">
            <v>80000</v>
          </cell>
        </row>
      </sheetData>
      <sheetData sheetId="35"/>
      <sheetData sheetId="36">
        <row r="4">
          <cell r="D4">
            <v>70000</v>
          </cell>
        </row>
        <row r="5">
          <cell r="D5">
            <v>20000</v>
          </cell>
        </row>
      </sheetData>
      <sheetData sheetId="37"/>
      <sheetData sheetId="38"/>
      <sheetData sheetId="39">
        <row r="9">
          <cell r="D9">
            <v>20000</v>
          </cell>
        </row>
        <row r="10">
          <cell r="D10">
            <v>69049</v>
          </cell>
        </row>
        <row r="11">
          <cell r="D11">
            <v>60000</v>
          </cell>
        </row>
        <row r="12">
          <cell r="D12">
            <v>55000</v>
          </cell>
        </row>
      </sheetData>
      <sheetData sheetId="40"/>
      <sheetData sheetId="41"/>
      <sheetData sheetId="42"/>
      <sheetData sheetId="43">
        <row r="10">
          <cell r="D10">
            <v>20000</v>
          </cell>
        </row>
        <row r="11">
          <cell r="D11">
            <v>43742</v>
          </cell>
        </row>
        <row r="12">
          <cell r="D12">
            <v>16000</v>
          </cell>
        </row>
        <row r="13">
          <cell r="D13">
            <v>40000</v>
          </cell>
        </row>
      </sheetData>
      <sheetData sheetId="44"/>
      <sheetData sheetId="45"/>
      <sheetData sheetId="46"/>
      <sheetData sheetId="47">
        <row r="9">
          <cell r="E9">
            <v>180000</v>
          </cell>
        </row>
        <row r="10">
          <cell r="E10">
            <v>40000</v>
          </cell>
        </row>
      </sheetData>
      <sheetData sheetId="48"/>
      <sheetData sheetId="49"/>
      <sheetData sheetId="50">
        <row r="5">
          <cell r="E5">
            <v>10000</v>
          </cell>
        </row>
      </sheetData>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26"/>
  <sheetViews>
    <sheetView tabSelected="1" topLeftCell="A2" zoomScaleNormal="100" workbookViewId="0">
      <selection activeCell="G23" sqref="G23"/>
    </sheetView>
  </sheetViews>
  <sheetFormatPr defaultRowHeight="14.5"/>
  <cols>
    <col min="1" max="1" width="8.7265625" style="937"/>
    <col min="2" max="2" width="26.08984375" style="937" customWidth="1"/>
    <col min="3" max="3" width="11.26953125" style="937" customWidth="1"/>
    <col min="4" max="4" width="11.08984375" style="937" customWidth="1"/>
    <col min="5" max="5" width="11.54296875" style="937" customWidth="1"/>
    <col min="6" max="8" width="11.36328125" style="937" customWidth="1"/>
    <col min="9" max="9" width="12.26953125" style="937" customWidth="1"/>
    <col min="10" max="10" width="11.36328125" style="937" customWidth="1"/>
    <col min="11" max="11" width="11.7265625" style="937" customWidth="1"/>
    <col min="12" max="16384" width="8.7265625" style="937"/>
  </cols>
  <sheetData>
    <row r="1" spans="1:11" ht="15.5">
      <c r="A1" s="935"/>
      <c r="B1" s="935"/>
      <c r="C1" s="935"/>
      <c r="D1" s="935"/>
      <c r="E1" s="936"/>
      <c r="F1" s="935"/>
      <c r="G1" s="935"/>
      <c r="H1" s="935"/>
      <c r="I1" s="935"/>
      <c r="J1" s="935"/>
      <c r="K1" s="935"/>
    </row>
    <row r="2" spans="1:11" ht="15.5">
      <c r="A2" s="935"/>
      <c r="B2" s="935"/>
      <c r="C2" s="935"/>
      <c r="D2" s="935"/>
      <c r="E2" s="935"/>
      <c r="F2" s="935"/>
      <c r="G2" s="935"/>
      <c r="H2" s="935"/>
      <c r="I2" s="935"/>
      <c r="J2" s="935"/>
      <c r="K2" s="935"/>
    </row>
    <row r="3" spans="1:11" ht="15.5">
      <c r="A3" s="935"/>
      <c r="B3" s="935"/>
      <c r="C3" s="935"/>
      <c r="D3" s="935"/>
      <c r="E3" s="935"/>
      <c r="F3" s="935"/>
      <c r="G3" s="935"/>
      <c r="H3" s="935"/>
      <c r="I3" s="935"/>
      <c r="J3" s="935"/>
      <c r="K3" s="935"/>
    </row>
    <row r="4" spans="1:11" ht="15.5">
      <c r="A4" s="935"/>
      <c r="B4" s="938" t="s">
        <v>1595</v>
      </c>
      <c r="C4" s="938"/>
      <c r="D4" s="938"/>
      <c r="E4" s="938"/>
      <c r="F4" s="938"/>
      <c r="G4" s="939"/>
      <c r="H4" s="939"/>
      <c r="I4" s="939"/>
      <c r="J4" s="940"/>
      <c r="K4" s="940"/>
    </row>
    <row r="5" spans="1:11" ht="15.5">
      <c r="A5" s="935"/>
      <c r="B5" s="940"/>
      <c r="C5" s="940"/>
      <c r="D5" s="940"/>
      <c r="E5" s="940"/>
      <c r="F5" s="940"/>
      <c r="G5" s="940"/>
      <c r="H5" s="940"/>
      <c r="I5" s="940"/>
      <c r="J5" s="940"/>
      <c r="K5" s="940"/>
    </row>
    <row r="6" spans="1:11" ht="76" customHeight="1">
      <c r="A6" s="935"/>
      <c r="B6" s="941" t="s">
        <v>1596</v>
      </c>
      <c r="C6" s="942" t="s">
        <v>1597</v>
      </c>
      <c r="D6" s="942" t="s">
        <v>1598</v>
      </c>
      <c r="E6" s="942" t="s">
        <v>1599</v>
      </c>
      <c r="F6" s="942" t="s">
        <v>1600</v>
      </c>
      <c r="G6" s="942" t="s">
        <v>1601</v>
      </c>
      <c r="H6" s="942" t="s">
        <v>1602</v>
      </c>
      <c r="I6" s="943" t="s">
        <v>1603</v>
      </c>
      <c r="J6" s="944" t="s">
        <v>1604</v>
      </c>
      <c r="K6" s="943" t="s">
        <v>1605</v>
      </c>
    </row>
    <row r="7" spans="1:11" ht="15.5">
      <c r="A7" s="935"/>
      <c r="B7" s="945" t="s">
        <v>45</v>
      </c>
      <c r="C7" s="946">
        <f>'[1]ICRISAT Budget 2021'!D16</f>
        <v>261700</v>
      </c>
      <c r="D7" s="946">
        <f>'[1]ICRISAT Budget 2021'!D17</f>
        <v>702206</v>
      </c>
      <c r="E7" s="946">
        <f>'[1]ICRISAT Budget 2021'!D18</f>
        <v>1527370</v>
      </c>
      <c r="F7" s="946">
        <f>'[1]ICRISAT Budget 2021'!D19</f>
        <v>705655</v>
      </c>
      <c r="G7" s="946">
        <f>'[1]ICRISAT Budget 2021'!D20</f>
        <v>95000</v>
      </c>
      <c r="H7" s="946">
        <v>0</v>
      </c>
      <c r="I7" s="947">
        <f>SUM(C7:H7)</f>
        <v>3291931</v>
      </c>
      <c r="J7" s="947">
        <f>'[1]ICRISAT Budget 2021'!D15</f>
        <v>191250</v>
      </c>
      <c r="K7" s="947">
        <f>SUM(I7:J7)</f>
        <v>3483181</v>
      </c>
    </row>
    <row r="8" spans="1:11" ht="15.5">
      <c r="A8" s="948"/>
      <c r="B8" s="945" t="s">
        <v>476</v>
      </c>
      <c r="C8" s="946">
        <f>'[1]ICARDA Budget 2021'!D11</f>
        <v>135000</v>
      </c>
      <c r="D8" s="946">
        <f>'[1]ICARDA Budget 2021'!D12</f>
        <v>159709</v>
      </c>
      <c r="E8" s="946">
        <f>'[1]ICARDA Budget 2021'!D13</f>
        <v>248000</v>
      </c>
      <c r="F8" s="946">
        <f>'[1]ICARDA Budget 2021'!D14</f>
        <v>98000</v>
      </c>
      <c r="G8" s="946">
        <v>0</v>
      </c>
      <c r="H8" s="946">
        <v>0</v>
      </c>
      <c r="I8" s="947">
        <f t="shared" ref="I8:I16" si="0">SUM(C8:H8)</f>
        <v>640709</v>
      </c>
      <c r="J8" s="947">
        <f>'[1]ICARDA Budget 2021'!D10</f>
        <v>235250</v>
      </c>
      <c r="K8" s="947">
        <f t="shared" ref="K8:K16" si="1">SUM(I8:J8)</f>
        <v>875959</v>
      </c>
    </row>
    <row r="9" spans="1:11" ht="15.5">
      <c r="A9" s="935"/>
      <c r="B9" s="945" t="s">
        <v>688</v>
      </c>
      <c r="C9" s="946">
        <f>'[1]ICRAF Budget2021'!D10</f>
        <v>200000</v>
      </c>
      <c r="D9" s="946">
        <f>'[1]ICRAF Budget2021'!D11</f>
        <v>256615</v>
      </c>
      <c r="E9" s="946">
        <v>0</v>
      </c>
      <c r="F9" s="946">
        <v>0</v>
      </c>
      <c r="G9" s="946">
        <f>'[1]ICRAF Budget2021'!D12</f>
        <v>45000</v>
      </c>
      <c r="H9" s="946">
        <v>0</v>
      </c>
      <c r="I9" s="947">
        <f>SUM(C9:H9)</f>
        <v>501615</v>
      </c>
      <c r="J9" s="947">
        <f>'[1]ICRAF Budget2021'!D9</f>
        <v>32000</v>
      </c>
      <c r="K9" s="947">
        <f>SUM(I9:J9)</f>
        <v>533615</v>
      </c>
    </row>
    <row r="10" spans="1:11" ht="15.5">
      <c r="A10" s="948"/>
      <c r="B10" s="945" t="s">
        <v>526</v>
      </c>
      <c r="C10" s="946">
        <f>'[1]IITA Budget 2021'!E15</f>
        <v>275000</v>
      </c>
      <c r="D10" s="946">
        <f>'[1]IITA Budget 2021'!E16</f>
        <v>239144</v>
      </c>
      <c r="E10" s="946">
        <f>'[1]IITA Budget 2021'!E17</f>
        <v>242000</v>
      </c>
      <c r="F10" s="946">
        <f>'[1]IITA Budget 2021'!E18</f>
        <v>122000</v>
      </c>
      <c r="G10" s="946">
        <v>0</v>
      </c>
      <c r="H10" s="946">
        <v>0</v>
      </c>
      <c r="I10" s="947">
        <f t="shared" si="0"/>
        <v>878144</v>
      </c>
      <c r="J10" s="947">
        <f>'[1]IITA Budget 2021'!E14</f>
        <v>77000</v>
      </c>
      <c r="K10" s="947">
        <f t="shared" si="1"/>
        <v>955144</v>
      </c>
    </row>
    <row r="11" spans="1:11" ht="15.5">
      <c r="A11" s="935"/>
      <c r="B11" s="945" t="s">
        <v>1606</v>
      </c>
      <c r="C11" s="946">
        <v>0</v>
      </c>
      <c r="D11" s="946">
        <v>0</v>
      </c>
      <c r="E11" s="946">
        <f>'[1]Bioversity Budget2021'!D12</f>
        <v>80000</v>
      </c>
      <c r="F11" s="946">
        <v>0</v>
      </c>
      <c r="G11" s="946">
        <v>0</v>
      </c>
      <c r="H11" s="946">
        <v>0</v>
      </c>
      <c r="I11" s="947">
        <f t="shared" si="0"/>
        <v>80000</v>
      </c>
      <c r="J11" s="947">
        <f>'[1]Bioversity Budget2021'!D10</f>
        <v>10000</v>
      </c>
      <c r="K11" s="947">
        <f t="shared" si="1"/>
        <v>90000</v>
      </c>
    </row>
    <row r="12" spans="1:11" ht="15.5">
      <c r="A12" s="935"/>
      <c r="B12" s="945" t="s">
        <v>592</v>
      </c>
      <c r="C12" s="946">
        <v>0</v>
      </c>
      <c r="D12" s="946">
        <v>0</v>
      </c>
      <c r="E12" s="946">
        <f>'[1]ILRI Budget2021'!D4</f>
        <v>70000</v>
      </c>
      <c r="F12" s="946">
        <v>0</v>
      </c>
      <c r="G12" s="946">
        <f>'[1]ILRI Budget2021'!D5</f>
        <v>20000</v>
      </c>
      <c r="H12" s="946"/>
      <c r="I12" s="947">
        <f t="shared" si="0"/>
        <v>90000</v>
      </c>
      <c r="J12" s="947">
        <v>0</v>
      </c>
      <c r="K12" s="947">
        <f t="shared" si="1"/>
        <v>90000</v>
      </c>
    </row>
    <row r="13" spans="1:11" ht="15.5">
      <c r="A13" s="935"/>
      <c r="B13" s="945" t="s">
        <v>599</v>
      </c>
      <c r="C13" s="946">
        <v>0</v>
      </c>
      <c r="D13" s="946">
        <f>'[1]CIRAD Budget2021'!D10</f>
        <v>69049</v>
      </c>
      <c r="E13" s="946">
        <f>'[1]CIRAD Budget2021'!D11</f>
        <v>60000</v>
      </c>
      <c r="F13" s="946">
        <f>'[1]CIRAD Budget2021'!D12</f>
        <v>55000</v>
      </c>
      <c r="G13" s="946">
        <v>0</v>
      </c>
      <c r="H13" s="946">
        <v>0</v>
      </c>
      <c r="I13" s="947">
        <f t="shared" si="0"/>
        <v>184049</v>
      </c>
      <c r="J13" s="947">
        <f>'[1]CIRAD Budget2021'!D9</f>
        <v>20000</v>
      </c>
      <c r="K13" s="947">
        <f t="shared" si="1"/>
        <v>204049</v>
      </c>
    </row>
    <row r="14" spans="1:11" ht="15.5">
      <c r="A14" s="935"/>
      <c r="B14" s="945" t="s">
        <v>636</v>
      </c>
      <c r="C14" s="946">
        <v>0</v>
      </c>
      <c r="D14" s="946">
        <f>'[1]IRD Budget2021'!D11</f>
        <v>43742</v>
      </c>
      <c r="E14" s="946">
        <f>'[1]IRD Budget2021'!D12</f>
        <v>16000</v>
      </c>
      <c r="F14" s="946">
        <f>'[1]IRD Budget2021'!D13</f>
        <v>40000</v>
      </c>
      <c r="G14" s="946">
        <v>0</v>
      </c>
      <c r="H14" s="946">
        <v>0</v>
      </c>
      <c r="I14" s="947">
        <f t="shared" si="0"/>
        <v>99742</v>
      </c>
      <c r="J14" s="947">
        <f>'[1]IRD Budget2021'!D10</f>
        <v>20000</v>
      </c>
      <c r="K14" s="947">
        <f t="shared" si="1"/>
        <v>119742</v>
      </c>
    </row>
    <row r="15" spans="1:11" ht="15.5">
      <c r="A15" s="949"/>
      <c r="B15" s="945" t="s">
        <v>652</v>
      </c>
      <c r="C15" s="946">
        <v>0</v>
      </c>
      <c r="D15" s="946">
        <v>0</v>
      </c>
      <c r="E15" s="946">
        <f>'[1]CSIRO Budget 2021'!E10</f>
        <v>40000</v>
      </c>
      <c r="F15" s="946">
        <v>0</v>
      </c>
      <c r="G15" s="946">
        <f>'[1]CSIRO Budget 2021'!E9</f>
        <v>180000</v>
      </c>
      <c r="H15" s="946">
        <v>0</v>
      </c>
      <c r="I15" s="947">
        <f t="shared" si="0"/>
        <v>220000</v>
      </c>
      <c r="J15" s="947">
        <v>0</v>
      </c>
      <c r="K15" s="947">
        <f t="shared" si="1"/>
        <v>220000</v>
      </c>
    </row>
    <row r="16" spans="1:11" ht="15.5">
      <c r="A16" s="949"/>
      <c r="B16" s="945" t="s">
        <v>1581</v>
      </c>
      <c r="C16" s="946">
        <v>0</v>
      </c>
      <c r="D16" s="946">
        <v>0</v>
      </c>
      <c r="E16" s="946">
        <v>0</v>
      </c>
      <c r="F16" s="946">
        <v>0</v>
      </c>
      <c r="G16" s="946">
        <f>'[1]CIAT Budget2021'!E5</f>
        <v>10000</v>
      </c>
      <c r="H16" s="946">
        <v>0</v>
      </c>
      <c r="I16" s="947">
        <f t="shared" si="0"/>
        <v>10000</v>
      </c>
      <c r="J16" s="947">
        <v>0</v>
      </c>
      <c r="K16" s="947">
        <f t="shared" si="1"/>
        <v>10000</v>
      </c>
    </row>
    <row r="17" spans="1:12" ht="21" customHeight="1">
      <c r="A17" s="949"/>
      <c r="B17" s="950" t="s">
        <v>1607</v>
      </c>
      <c r="C17" s="951">
        <f>SUM(C7:C16)</f>
        <v>871700</v>
      </c>
      <c r="D17" s="951">
        <f t="shared" ref="D17:H17" si="2">SUM(D7:D16)</f>
        <v>1470465</v>
      </c>
      <c r="E17" s="951">
        <f t="shared" si="2"/>
        <v>2283370</v>
      </c>
      <c r="F17" s="951">
        <f t="shared" si="2"/>
        <v>1020655</v>
      </c>
      <c r="G17" s="951">
        <f t="shared" si="2"/>
        <v>350000</v>
      </c>
      <c r="H17" s="951">
        <f t="shared" si="2"/>
        <v>0</v>
      </c>
      <c r="I17" s="951">
        <f>SUM(I7:I16)</f>
        <v>5996190</v>
      </c>
      <c r="J17" s="951">
        <f>SUM(J7:J16)</f>
        <v>585500</v>
      </c>
      <c r="K17" s="951">
        <f>SUM(K7:K16)</f>
        <v>6581690</v>
      </c>
    </row>
    <row r="18" spans="1:12" ht="21" customHeight="1">
      <c r="A18" s="949"/>
      <c r="B18" s="950" t="s">
        <v>1608</v>
      </c>
      <c r="C18" s="951">
        <f>[1]working_Calculations_CoA_FPs!J4</f>
        <v>141375</v>
      </c>
      <c r="D18" s="951">
        <f>[1]working_Calculations_CoA_FPs!J5</f>
        <v>131375</v>
      </c>
      <c r="E18" s="951">
        <f>[1]working_Calculations_CoA_FPs!J6</f>
        <v>161375</v>
      </c>
      <c r="F18" s="951">
        <f>[1]working_Calculations_CoA_FPs!J7</f>
        <v>151375</v>
      </c>
      <c r="G18" s="951">
        <v>0</v>
      </c>
      <c r="H18" s="951">
        <v>0</v>
      </c>
      <c r="I18" s="951">
        <f>SUM(C18:H18)</f>
        <v>585500</v>
      </c>
      <c r="J18" s="951">
        <v>0</v>
      </c>
      <c r="K18" s="951"/>
    </row>
    <row r="19" spans="1:12" s="957" customFormat="1" ht="32" customHeight="1">
      <c r="A19" s="952"/>
      <c r="B19" s="953" t="s">
        <v>1609</v>
      </c>
      <c r="C19" s="954"/>
      <c r="D19" s="954"/>
      <c r="E19" s="954"/>
      <c r="F19" s="954"/>
      <c r="G19" s="954"/>
      <c r="H19" s="954"/>
      <c r="I19" s="955">
        <f>'[1]Centre-wise_Budget2021'!C40</f>
        <v>428310</v>
      </c>
      <c r="J19" s="955">
        <v>0</v>
      </c>
      <c r="K19" s="956">
        <f>'[1]Centre-wise_Budget2021'!C40</f>
        <v>428310</v>
      </c>
    </row>
    <row r="20" spans="1:12" s="957" customFormat="1" ht="19" customHeight="1">
      <c r="A20" s="952"/>
      <c r="B20" s="953" t="s">
        <v>1610</v>
      </c>
      <c r="C20" s="954"/>
      <c r="D20" s="954"/>
      <c r="E20" s="954"/>
      <c r="F20" s="954"/>
      <c r="G20" s="954"/>
      <c r="H20" s="954"/>
      <c r="I20" s="955">
        <v>0</v>
      </c>
      <c r="J20" s="955">
        <v>0</v>
      </c>
      <c r="K20" s="955">
        <v>0</v>
      </c>
    </row>
    <row r="21" spans="1:12" ht="15.5">
      <c r="A21" s="935"/>
      <c r="B21" s="958" t="s">
        <v>1611</v>
      </c>
      <c r="C21" s="959">
        <f t="shared" ref="C21:I21" si="3">SUM(C17:C20)</f>
        <v>1013075</v>
      </c>
      <c r="D21" s="959">
        <f t="shared" si="3"/>
        <v>1601840</v>
      </c>
      <c r="E21" s="959">
        <f t="shared" si="3"/>
        <v>2444745</v>
      </c>
      <c r="F21" s="959">
        <f t="shared" si="3"/>
        <v>1172030</v>
      </c>
      <c r="G21" s="959">
        <f t="shared" si="3"/>
        <v>350000</v>
      </c>
      <c r="H21" s="960">
        <f t="shared" si="3"/>
        <v>0</v>
      </c>
      <c r="I21" s="961">
        <f t="shared" si="3"/>
        <v>7010000</v>
      </c>
      <c r="J21" s="961"/>
      <c r="K21" s="961">
        <f>K17+K19</f>
        <v>7010000</v>
      </c>
    </row>
    <row r="26" spans="1:12">
      <c r="L26" s="962"/>
    </row>
  </sheetData>
  <mergeCells count="1">
    <mergeCell ref="B4:F4"/>
  </mergeCells>
  <pageMargins left="0.7" right="0.7" top="0.75" bottom="0.75" header="0.3" footer="0.3"/>
  <pageSetup paperSize="9" fitToHeight="0" orientation="landscape" r:id="rId1"/>
  <headerFooter>
    <oddHeader xml:space="preserve">&amp;C&amp;D
</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3"/>
  <sheetViews>
    <sheetView zoomScale="87" zoomScaleNormal="87" workbookViewId="0">
      <pane xSplit="3" ySplit="3" topLeftCell="H4" activePane="bottomRight" state="frozen"/>
      <selection pane="topRight" activeCell="D1" sqref="D1"/>
      <selection pane="bottomLeft" activeCell="A4" sqref="A4"/>
      <selection pane="bottomRight" activeCell="E39" sqref="E39"/>
    </sheetView>
  </sheetViews>
  <sheetFormatPr defaultColWidth="8.6328125" defaultRowHeight="14.5"/>
  <cols>
    <col min="1" max="1" width="11.1796875" style="275" customWidth="1"/>
    <col min="2" max="3" width="8.6328125" style="275"/>
    <col min="4" max="4" width="30" style="277" customWidth="1"/>
    <col min="5" max="5" width="16.81640625" style="277" customWidth="1"/>
    <col min="6" max="6" width="14.6328125" style="277" customWidth="1"/>
    <col min="7" max="7" width="21.6328125" style="277" customWidth="1"/>
    <col min="8" max="8" width="9.453125" style="275" customWidth="1"/>
    <col min="9" max="9" width="8.7265625" style="275" customWidth="1"/>
    <col min="10" max="10" width="11.54296875" style="327" customWidth="1"/>
    <col min="11" max="11" width="14.6328125" style="277" customWidth="1"/>
    <col min="12" max="12" width="31.1796875" style="277" customWidth="1"/>
    <col min="13" max="13" width="27.6328125" style="277" customWidth="1"/>
    <col min="14" max="14" width="12.6328125" style="328" customWidth="1"/>
    <col min="15" max="15" width="12.1796875" style="328" customWidth="1"/>
    <col min="16" max="16" width="12.1796875" style="328" hidden="1" customWidth="1"/>
    <col min="17" max="17" width="48.1796875" style="277" customWidth="1"/>
    <col min="18" max="18" width="13.1796875" style="277" customWidth="1"/>
    <col min="19" max="20" width="8.6328125" style="277"/>
    <col min="21" max="21" width="26.81640625" style="277" customWidth="1"/>
    <col min="22" max="22" width="31.1796875" style="277" customWidth="1"/>
    <col min="23" max="16384" width="8.6328125" style="277"/>
  </cols>
  <sheetData>
    <row r="1" spans="1:49" ht="35" customHeight="1">
      <c r="B1" s="276"/>
      <c r="C1" s="276"/>
      <c r="D1" s="878" t="s">
        <v>661</v>
      </c>
      <c r="E1" s="878"/>
      <c r="F1" s="878"/>
      <c r="G1" s="878"/>
      <c r="H1" s="878"/>
      <c r="I1" s="878"/>
      <c r="J1" s="878"/>
      <c r="K1" s="878"/>
      <c r="L1" s="878"/>
      <c r="M1" s="276"/>
      <c r="N1" s="276"/>
      <c r="O1" s="276"/>
      <c r="P1" s="276"/>
      <c r="Q1" s="276"/>
    </row>
    <row r="3" spans="1:49" s="286" customFormat="1" ht="58">
      <c r="A3" s="278" t="s">
        <v>24</v>
      </c>
      <c r="B3" s="278" t="s">
        <v>25</v>
      </c>
      <c r="C3" s="279" t="s">
        <v>26</v>
      </c>
      <c r="D3" s="280" t="s">
        <v>27</v>
      </c>
      <c r="E3" s="280" t="s">
        <v>28</v>
      </c>
      <c r="F3" s="280" t="s">
        <v>29</v>
      </c>
      <c r="G3" s="280" t="s">
        <v>30</v>
      </c>
      <c r="H3" s="278" t="s">
        <v>31</v>
      </c>
      <c r="I3" s="278" t="s">
        <v>32</v>
      </c>
      <c r="J3" s="281" t="s">
        <v>33</v>
      </c>
      <c r="K3" s="280" t="s">
        <v>34</v>
      </c>
      <c r="L3" s="282" t="s">
        <v>35</v>
      </c>
      <c r="M3" s="282" t="s">
        <v>36</v>
      </c>
      <c r="N3" s="283" t="s">
        <v>37</v>
      </c>
      <c r="O3" s="283" t="s">
        <v>38</v>
      </c>
      <c r="P3" s="284" t="s">
        <v>662</v>
      </c>
      <c r="Q3" s="282" t="s">
        <v>39</v>
      </c>
      <c r="R3" s="285" t="s">
        <v>40</v>
      </c>
      <c r="S3" s="285" t="s">
        <v>41</v>
      </c>
      <c r="T3" s="285" t="s">
        <v>42</v>
      </c>
      <c r="U3" s="285" t="s">
        <v>43</v>
      </c>
      <c r="V3" s="282" t="s">
        <v>44</v>
      </c>
    </row>
    <row r="5" spans="1:49" s="298" customFormat="1" ht="21.5" customHeight="1">
      <c r="A5" s="879" t="s">
        <v>45</v>
      </c>
      <c r="B5" s="880"/>
      <c r="C5" s="881"/>
      <c r="D5" s="287"/>
      <c r="E5" s="288"/>
      <c r="F5" s="289"/>
      <c r="G5" s="289"/>
      <c r="H5" s="290"/>
      <c r="I5" s="290"/>
      <c r="J5" s="160"/>
      <c r="K5" s="291"/>
      <c r="L5" s="292"/>
      <c r="M5" s="291"/>
      <c r="N5" s="37"/>
      <c r="O5" s="49"/>
      <c r="P5" s="49"/>
      <c r="Q5" s="293"/>
      <c r="R5" s="285"/>
      <c r="S5" s="285"/>
      <c r="T5" s="294"/>
      <c r="U5" s="295"/>
      <c r="V5" s="296"/>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row>
    <row r="6" spans="1:49" ht="50" customHeight="1">
      <c r="A6" s="299">
        <v>1</v>
      </c>
      <c r="B6" s="300">
        <v>1.1000000000000001</v>
      </c>
      <c r="C6" s="300">
        <v>1</v>
      </c>
      <c r="D6" s="301" t="s">
        <v>663</v>
      </c>
      <c r="E6" s="301" t="s">
        <v>664</v>
      </c>
      <c r="F6" s="301" t="s">
        <v>45</v>
      </c>
      <c r="G6" s="301" t="s">
        <v>665</v>
      </c>
      <c r="H6" s="302">
        <v>2018</v>
      </c>
      <c r="I6" s="302">
        <v>2021</v>
      </c>
      <c r="J6" s="303">
        <v>35000</v>
      </c>
      <c r="K6" s="301" t="s">
        <v>0</v>
      </c>
      <c r="L6" s="301" t="s">
        <v>666</v>
      </c>
      <c r="M6" s="301" t="s">
        <v>667</v>
      </c>
      <c r="N6" s="37">
        <f>31000</f>
        <v>31000</v>
      </c>
      <c r="O6" s="304"/>
      <c r="P6" s="305"/>
      <c r="Q6" s="301" t="s">
        <v>668</v>
      </c>
      <c r="R6" s="306">
        <v>0</v>
      </c>
      <c r="S6" s="306">
        <v>0</v>
      </c>
      <c r="T6" s="306">
        <v>0</v>
      </c>
      <c r="U6" s="301" t="s">
        <v>607</v>
      </c>
      <c r="V6" s="301" t="s">
        <v>669</v>
      </c>
    </row>
    <row r="7" spans="1:49" ht="50" customHeight="1">
      <c r="A7" s="307">
        <v>1</v>
      </c>
      <c r="B7" s="300">
        <v>1.1000000000000001</v>
      </c>
      <c r="C7" s="300">
        <v>1</v>
      </c>
      <c r="D7" s="46" t="s">
        <v>670</v>
      </c>
      <c r="E7" s="301" t="s">
        <v>664</v>
      </c>
      <c r="F7" s="301" t="s">
        <v>45</v>
      </c>
      <c r="G7" s="301" t="s">
        <v>671</v>
      </c>
      <c r="H7" s="302">
        <v>2020</v>
      </c>
      <c r="I7" s="302">
        <v>2021</v>
      </c>
      <c r="J7" s="303">
        <v>60000</v>
      </c>
      <c r="K7" s="301" t="s">
        <v>0</v>
      </c>
      <c r="L7" s="301" t="s">
        <v>672</v>
      </c>
      <c r="M7" s="301"/>
      <c r="N7" s="303">
        <f>40000</f>
        <v>40000</v>
      </c>
      <c r="O7" s="303">
        <v>0</v>
      </c>
      <c r="P7" s="308"/>
      <c r="Q7" s="301" t="s">
        <v>673</v>
      </c>
      <c r="R7" s="306">
        <v>1</v>
      </c>
      <c r="S7" s="306">
        <v>1</v>
      </c>
      <c r="T7" s="306">
        <v>0</v>
      </c>
      <c r="U7" s="301" t="s">
        <v>16</v>
      </c>
      <c r="V7" s="301" t="s">
        <v>674</v>
      </c>
    </row>
    <row r="8" spans="1:49" ht="50" customHeight="1">
      <c r="A8" s="299">
        <v>1</v>
      </c>
      <c r="B8" s="300">
        <v>1.1000000000000001</v>
      </c>
      <c r="C8" s="300">
        <v>1</v>
      </c>
      <c r="D8" s="301" t="s">
        <v>675</v>
      </c>
      <c r="E8" s="301" t="s">
        <v>664</v>
      </c>
      <c r="F8" s="301" t="s">
        <v>45</v>
      </c>
      <c r="G8" s="301" t="s">
        <v>676</v>
      </c>
      <c r="H8" s="302">
        <v>2020</v>
      </c>
      <c r="I8" s="302">
        <v>2021</v>
      </c>
      <c r="J8" s="303">
        <v>20000</v>
      </c>
      <c r="K8" s="301" t="s">
        <v>1</v>
      </c>
      <c r="L8" s="301" t="s">
        <v>677</v>
      </c>
      <c r="M8" s="301"/>
      <c r="N8" s="303">
        <f>15000</f>
        <v>15000</v>
      </c>
      <c r="O8" s="303">
        <v>0</v>
      </c>
      <c r="P8" s="308"/>
      <c r="Q8" s="301" t="s">
        <v>678</v>
      </c>
      <c r="R8" s="306"/>
      <c r="S8" s="306">
        <v>0</v>
      </c>
      <c r="T8" s="306">
        <v>1</v>
      </c>
      <c r="U8" s="301" t="s">
        <v>16</v>
      </c>
      <c r="V8" s="301" t="s">
        <v>674</v>
      </c>
    </row>
    <row r="9" spans="1:49" s="313" customFormat="1" ht="50" customHeight="1">
      <c r="A9" s="299">
        <v>1</v>
      </c>
      <c r="B9" s="299">
        <v>1.1000000000000001</v>
      </c>
      <c r="C9" s="299">
        <v>1</v>
      </c>
      <c r="D9" s="309" t="s">
        <v>679</v>
      </c>
      <c r="E9" s="309" t="s">
        <v>680</v>
      </c>
      <c r="F9" s="309" t="s">
        <v>45</v>
      </c>
      <c r="G9" s="309"/>
      <c r="H9" s="310">
        <v>2020</v>
      </c>
      <c r="I9" s="310">
        <v>2021</v>
      </c>
      <c r="J9" s="311">
        <v>0</v>
      </c>
      <c r="K9" s="309" t="s">
        <v>0</v>
      </c>
      <c r="L9" s="309" t="s">
        <v>681</v>
      </c>
      <c r="M9" s="309" t="s">
        <v>682</v>
      </c>
      <c r="N9" s="311">
        <f>20000</f>
        <v>20000</v>
      </c>
      <c r="O9" s="37">
        <v>0</v>
      </c>
      <c r="P9" s="292"/>
      <c r="Q9" s="309" t="s">
        <v>683</v>
      </c>
      <c r="R9" s="312">
        <v>1</v>
      </c>
      <c r="S9" s="312">
        <v>0</v>
      </c>
      <c r="T9" s="312">
        <v>0</v>
      </c>
      <c r="U9" s="309" t="s">
        <v>16</v>
      </c>
      <c r="V9" s="309"/>
    </row>
    <row r="10" spans="1:49" ht="50" customHeight="1">
      <c r="A10" s="314">
        <v>1</v>
      </c>
      <c r="B10" s="300">
        <v>1.2</v>
      </c>
      <c r="C10" s="300">
        <v>1</v>
      </c>
      <c r="D10" s="301" t="s">
        <v>684</v>
      </c>
      <c r="E10" s="301" t="s">
        <v>685</v>
      </c>
      <c r="F10" s="301" t="s">
        <v>45</v>
      </c>
      <c r="G10" s="301" t="s">
        <v>686</v>
      </c>
      <c r="H10" s="302">
        <v>2018</v>
      </c>
      <c r="I10" s="302">
        <v>2021</v>
      </c>
      <c r="J10" s="303">
        <v>60000</v>
      </c>
      <c r="K10" s="301" t="s">
        <v>0</v>
      </c>
      <c r="L10" s="301" t="s">
        <v>687</v>
      </c>
      <c r="M10" s="301"/>
      <c r="N10" s="303">
        <f>50000</f>
        <v>50000</v>
      </c>
      <c r="O10" s="303">
        <v>0</v>
      </c>
      <c r="P10" s="315" t="s">
        <v>688</v>
      </c>
      <c r="Q10" s="301" t="s">
        <v>689</v>
      </c>
      <c r="R10" s="301">
        <v>1</v>
      </c>
      <c r="S10" s="301">
        <v>1</v>
      </c>
      <c r="T10" s="301">
        <v>1</v>
      </c>
      <c r="U10" s="301" t="s">
        <v>607</v>
      </c>
      <c r="V10" s="301" t="s">
        <v>690</v>
      </c>
    </row>
    <row r="11" spans="1:49" ht="50" customHeight="1">
      <c r="A11" s="316">
        <v>1</v>
      </c>
      <c r="B11" s="300">
        <v>1.4</v>
      </c>
      <c r="C11" s="300">
        <v>1</v>
      </c>
      <c r="D11" s="301" t="s">
        <v>691</v>
      </c>
      <c r="E11" s="301" t="s">
        <v>692</v>
      </c>
      <c r="F11" s="301" t="s">
        <v>688</v>
      </c>
      <c r="G11" s="301" t="s">
        <v>693</v>
      </c>
      <c r="H11" s="302">
        <v>2020</v>
      </c>
      <c r="I11" s="302">
        <v>2021</v>
      </c>
      <c r="J11" s="311">
        <v>80000</v>
      </c>
      <c r="K11" s="301" t="s">
        <v>0</v>
      </c>
      <c r="L11" s="301" t="s">
        <v>694</v>
      </c>
      <c r="M11" s="301" t="s">
        <v>695</v>
      </c>
      <c r="N11" s="311">
        <v>0</v>
      </c>
      <c r="O11" s="311">
        <f>20000/2</f>
        <v>10000</v>
      </c>
      <c r="P11" s="315" t="s">
        <v>696</v>
      </c>
      <c r="Q11" s="301" t="s">
        <v>697</v>
      </c>
      <c r="R11" s="301">
        <v>1</v>
      </c>
      <c r="S11" s="301">
        <v>1</v>
      </c>
      <c r="T11" s="301">
        <v>1</v>
      </c>
      <c r="U11" s="301" t="s">
        <v>607</v>
      </c>
      <c r="V11" s="301" t="s">
        <v>698</v>
      </c>
    </row>
    <row r="12" spans="1:49" ht="50" customHeight="1">
      <c r="A12" s="300">
        <v>1</v>
      </c>
      <c r="B12" s="300">
        <v>1.4</v>
      </c>
      <c r="C12" s="300">
        <v>1</v>
      </c>
      <c r="D12" s="301" t="s">
        <v>699</v>
      </c>
      <c r="E12" s="301" t="s">
        <v>680</v>
      </c>
      <c r="F12" s="301" t="s">
        <v>45</v>
      </c>
      <c r="G12" s="301"/>
      <c r="H12" s="302">
        <v>2020</v>
      </c>
      <c r="I12" s="302">
        <v>2021</v>
      </c>
      <c r="J12" s="311">
        <v>21500</v>
      </c>
      <c r="K12" s="301" t="s">
        <v>0</v>
      </c>
      <c r="L12" s="301" t="s">
        <v>700</v>
      </c>
      <c r="M12" s="301" t="s">
        <v>701</v>
      </c>
      <c r="N12" s="303">
        <f>25000</f>
        <v>25000</v>
      </c>
      <c r="O12" s="303">
        <v>0</v>
      </c>
      <c r="P12" s="308"/>
      <c r="Q12" s="301" t="s">
        <v>702</v>
      </c>
      <c r="R12" s="301"/>
      <c r="S12" s="301"/>
      <c r="T12" s="301"/>
      <c r="U12" s="301" t="s">
        <v>703</v>
      </c>
      <c r="V12" s="301" t="s">
        <v>704</v>
      </c>
    </row>
    <row r="13" spans="1:49" ht="50" customHeight="1">
      <c r="A13" s="300">
        <v>1</v>
      </c>
      <c r="B13" s="300">
        <v>1.4</v>
      </c>
      <c r="C13" s="300">
        <v>1</v>
      </c>
      <c r="D13" s="301" t="s">
        <v>705</v>
      </c>
      <c r="E13" s="301" t="s">
        <v>685</v>
      </c>
      <c r="F13" s="301" t="s">
        <v>45</v>
      </c>
      <c r="G13" s="301" t="s">
        <v>706</v>
      </c>
      <c r="H13" s="302">
        <v>2020</v>
      </c>
      <c r="I13" s="302">
        <v>2021</v>
      </c>
      <c r="J13" s="303">
        <v>55000</v>
      </c>
      <c r="K13" s="301" t="s">
        <v>0</v>
      </c>
      <c r="L13" s="301" t="s">
        <v>707</v>
      </c>
      <c r="M13" s="301"/>
      <c r="N13" s="317">
        <f>40700</f>
        <v>40700</v>
      </c>
      <c r="O13" s="317">
        <v>0</v>
      </c>
      <c r="P13" s="318"/>
      <c r="Q13" s="301" t="s">
        <v>708</v>
      </c>
      <c r="R13" s="301">
        <v>1</v>
      </c>
      <c r="S13" s="301">
        <v>1</v>
      </c>
      <c r="T13" s="301">
        <v>1</v>
      </c>
      <c r="U13" s="301" t="s">
        <v>16</v>
      </c>
      <c r="V13" s="301" t="s">
        <v>704</v>
      </c>
    </row>
    <row r="14" spans="1:49" ht="50" customHeight="1">
      <c r="A14" s="319">
        <v>1</v>
      </c>
      <c r="B14" s="300">
        <v>1.2</v>
      </c>
      <c r="C14" s="300">
        <v>1</v>
      </c>
      <c r="D14" s="301" t="s">
        <v>709</v>
      </c>
      <c r="E14" s="301" t="s">
        <v>710</v>
      </c>
      <c r="F14" s="301" t="s">
        <v>688</v>
      </c>
      <c r="G14" s="301" t="s">
        <v>711</v>
      </c>
      <c r="H14" s="302">
        <v>2018</v>
      </c>
      <c r="I14" s="302">
        <v>2021</v>
      </c>
      <c r="J14" s="311">
        <v>70000</v>
      </c>
      <c r="K14" s="301" t="s">
        <v>0</v>
      </c>
      <c r="L14" s="301" t="s">
        <v>712</v>
      </c>
      <c r="M14" s="301"/>
      <c r="N14" s="303">
        <v>0</v>
      </c>
      <c r="O14" s="303">
        <v>10000</v>
      </c>
      <c r="P14" s="315" t="s">
        <v>45</v>
      </c>
      <c r="Q14" s="301" t="s">
        <v>713</v>
      </c>
      <c r="R14" s="301">
        <v>1</v>
      </c>
      <c r="S14" s="301">
        <v>1</v>
      </c>
      <c r="T14" s="301">
        <v>1</v>
      </c>
      <c r="U14" s="301" t="s">
        <v>607</v>
      </c>
      <c r="V14" s="301" t="s">
        <v>690</v>
      </c>
    </row>
    <row r="15" spans="1:49" ht="50" customHeight="1">
      <c r="A15" s="320">
        <v>1</v>
      </c>
      <c r="B15" s="300">
        <v>1.4</v>
      </c>
      <c r="C15" s="300">
        <v>1</v>
      </c>
      <c r="D15" s="301" t="s">
        <v>694</v>
      </c>
      <c r="E15" s="301" t="s">
        <v>692</v>
      </c>
      <c r="F15" s="301" t="s">
        <v>688</v>
      </c>
      <c r="G15" s="301" t="s">
        <v>714</v>
      </c>
      <c r="H15" s="302">
        <v>2020</v>
      </c>
      <c r="I15" s="302">
        <v>2021</v>
      </c>
      <c r="J15" s="311">
        <v>140000</v>
      </c>
      <c r="K15" s="301" t="s">
        <v>0</v>
      </c>
      <c r="L15" s="301" t="s">
        <v>715</v>
      </c>
      <c r="M15" s="301" t="s">
        <v>716</v>
      </c>
      <c r="N15" s="311"/>
      <c r="O15" s="311">
        <f>40000/2</f>
        <v>20000</v>
      </c>
      <c r="P15" s="315" t="s">
        <v>696</v>
      </c>
      <c r="Q15" s="301" t="s">
        <v>717</v>
      </c>
      <c r="R15" s="301">
        <v>1</v>
      </c>
      <c r="S15" s="301">
        <v>1</v>
      </c>
      <c r="T15" s="301">
        <v>1</v>
      </c>
      <c r="U15" s="301" t="s">
        <v>16</v>
      </c>
      <c r="V15" s="301" t="s">
        <v>718</v>
      </c>
    </row>
    <row r="16" spans="1:49" ht="18" customHeight="1">
      <c r="A16" s="321"/>
      <c r="B16" s="321"/>
      <c r="C16" s="321"/>
      <c r="D16" s="322"/>
      <c r="E16" s="322"/>
      <c r="F16" s="322"/>
      <c r="G16" s="322"/>
      <c r="H16" s="321"/>
      <c r="I16" s="321"/>
      <c r="J16" s="323"/>
      <c r="K16" s="322"/>
      <c r="L16" s="324" t="s">
        <v>475</v>
      </c>
      <c r="M16" s="325">
        <f>N16+O16</f>
        <v>261700</v>
      </c>
      <c r="N16" s="326">
        <f>SUM(N6:N15)</f>
        <v>221700</v>
      </c>
      <c r="O16" s="326">
        <f>SUM(O6:O15)</f>
        <v>40000</v>
      </c>
      <c r="P16" s="326"/>
      <c r="Q16" s="322"/>
      <c r="R16" s="322"/>
      <c r="S16" s="322"/>
      <c r="T16" s="322"/>
      <c r="U16" s="322"/>
      <c r="V16" s="322"/>
    </row>
    <row r="18" spans="1:22" ht="18" customHeight="1">
      <c r="A18" s="882" t="s">
        <v>476</v>
      </c>
      <c r="B18" s="882"/>
      <c r="C18" s="882"/>
    </row>
    <row r="19" spans="1:22" ht="42.75" customHeight="1">
      <c r="A19" s="300">
        <v>1</v>
      </c>
      <c r="B19" s="300">
        <v>1.1000000000000001</v>
      </c>
      <c r="C19" s="300">
        <v>1</v>
      </c>
      <c r="D19" s="301" t="s">
        <v>663</v>
      </c>
      <c r="E19" s="301" t="s">
        <v>719</v>
      </c>
      <c r="F19" s="301" t="s">
        <v>476</v>
      </c>
      <c r="G19" s="301" t="s">
        <v>665</v>
      </c>
      <c r="H19" s="302">
        <v>2018</v>
      </c>
      <c r="I19" s="302">
        <v>2021</v>
      </c>
      <c r="J19" s="311">
        <v>20000</v>
      </c>
      <c r="K19" s="301" t="s">
        <v>0</v>
      </c>
      <c r="L19" s="301" t="s">
        <v>666</v>
      </c>
      <c r="M19" s="301"/>
      <c r="N19" s="303">
        <f>20000</f>
        <v>20000</v>
      </c>
      <c r="O19" s="303">
        <v>0</v>
      </c>
      <c r="P19" s="308"/>
      <c r="Q19" s="301" t="s">
        <v>668</v>
      </c>
      <c r="R19" s="306">
        <v>0</v>
      </c>
      <c r="S19" s="306">
        <v>0</v>
      </c>
      <c r="T19" s="306">
        <v>0</v>
      </c>
      <c r="U19" s="301" t="s">
        <v>607</v>
      </c>
      <c r="V19" s="301" t="s">
        <v>669</v>
      </c>
    </row>
    <row r="20" spans="1:22" ht="50" customHeight="1">
      <c r="A20" s="300">
        <v>1</v>
      </c>
      <c r="B20" s="300">
        <v>1.3</v>
      </c>
      <c r="C20" s="300">
        <v>1</v>
      </c>
      <c r="D20" s="301" t="s">
        <v>720</v>
      </c>
      <c r="E20" s="301" t="s">
        <v>721</v>
      </c>
      <c r="F20" s="301" t="s">
        <v>722</v>
      </c>
      <c r="G20" s="301" t="s">
        <v>723</v>
      </c>
      <c r="H20" s="302">
        <v>2019</v>
      </c>
      <c r="I20" s="302">
        <v>2021</v>
      </c>
      <c r="J20" s="303">
        <v>35000</v>
      </c>
      <c r="K20" s="301" t="s">
        <v>0</v>
      </c>
      <c r="L20" s="301" t="s">
        <v>724</v>
      </c>
      <c r="M20" s="301" t="s">
        <v>725</v>
      </c>
      <c r="N20" s="303">
        <f>25000</f>
        <v>25000</v>
      </c>
      <c r="O20" s="303">
        <v>0</v>
      </c>
      <c r="P20" s="308"/>
      <c r="Q20" s="301" t="s">
        <v>726</v>
      </c>
      <c r="R20" s="301">
        <v>2</v>
      </c>
      <c r="S20" s="301">
        <v>1</v>
      </c>
      <c r="T20" s="301"/>
      <c r="U20" s="301" t="s">
        <v>607</v>
      </c>
      <c r="V20" s="301" t="s">
        <v>727</v>
      </c>
    </row>
    <row r="21" spans="1:22" ht="50" customHeight="1">
      <c r="A21" s="329">
        <v>1</v>
      </c>
      <c r="B21" s="330" t="s">
        <v>728</v>
      </c>
      <c r="C21" s="331">
        <v>1</v>
      </c>
      <c r="D21" s="332" t="s">
        <v>729</v>
      </c>
      <c r="E21" s="333" t="s">
        <v>730</v>
      </c>
      <c r="F21" s="333" t="s">
        <v>476</v>
      </c>
      <c r="G21" s="333" t="s">
        <v>731</v>
      </c>
      <c r="H21" s="334">
        <v>2020</v>
      </c>
      <c r="I21" s="335">
        <v>2021</v>
      </c>
      <c r="J21" s="336">
        <v>40000</v>
      </c>
      <c r="K21" s="337" t="s">
        <v>0</v>
      </c>
      <c r="L21" s="301" t="s">
        <v>732</v>
      </c>
      <c r="M21" s="338"/>
      <c r="N21" s="336">
        <f>30000</f>
        <v>30000</v>
      </c>
      <c r="O21" s="339">
        <v>0</v>
      </c>
      <c r="P21" s="339"/>
      <c r="Q21" s="340" t="s">
        <v>733</v>
      </c>
      <c r="R21" s="341">
        <v>2</v>
      </c>
      <c r="S21" s="341">
        <v>2</v>
      </c>
      <c r="T21" s="341">
        <v>1</v>
      </c>
      <c r="U21" s="337" t="s">
        <v>607</v>
      </c>
      <c r="V21" s="301" t="s">
        <v>704</v>
      </c>
    </row>
    <row r="22" spans="1:22" ht="50" customHeight="1">
      <c r="A22" s="300">
        <v>1</v>
      </c>
      <c r="B22" s="300">
        <v>1.4</v>
      </c>
      <c r="C22" s="300">
        <v>1</v>
      </c>
      <c r="D22" s="309" t="s">
        <v>734</v>
      </c>
      <c r="E22" s="301" t="s">
        <v>735</v>
      </c>
      <c r="F22" s="301" t="s">
        <v>476</v>
      </c>
      <c r="G22" s="301" t="s">
        <v>736</v>
      </c>
      <c r="H22" s="302">
        <v>2020</v>
      </c>
      <c r="I22" s="302">
        <v>2021</v>
      </c>
      <c r="J22" s="303">
        <v>50000</v>
      </c>
      <c r="K22" s="301" t="s">
        <v>0</v>
      </c>
      <c r="L22" s="301" t="s">
        <v>737</v>
      </c>
      <c r="M22" s="301" t="s">
        <v>738</v>
      </c>
      <c r="N22" s="317">
        <f>60000</f>
        <v>60000</v>
      </c>
      <c r="O22" s="317">
        <v>0</v>
      </c>
      <c r="P22" s="318"/>
      <c r="Q22" s="301" t="s">
        <v>739</v>
      </c>
      <c r="R22" s="301">
        <v>0</v>
      </c>
      <c r="S22" s="301">
        <v>1</v>
      </c>
      <c r="T22" s="301">
        <v>0</v>
      </c>
      <c r="U22" s="301" t="s">
        <v>607</v>
      </c>
      <c r="V22" s="301" t="s">
        <v>704</v>
      </c>
    </row>
    <row r="23" spans="1:22" ht="18" customHeight="1">
      <c r="A23" s="321"/>
      <c r="B23" s="321"/>
      <c r="C23" s="321"/>
      <c r="D23" s="322"/>
      <c r="E23" s="322"/>
      <c r="F23" s="322"/>
      <c r="G23" s="322"/>
      <c r="H23" s="321"/>
      <c r="I23" s="321"/>
      <c r="J23" s="323"/>
      <c r="K23" s="322"/>
      <c r="L23" s="324" t="s">
        <v>740</v>
      </c>
      <c r="M23" s="342">
        <f>N23+O23</f>
        <v>135000</v>
      </c>
      <c r="N23" s="326">
        <f>SUM(N19:N22)</f>
        <v>135000</v>
      </c>
      <c r="O23" s="326">
        <f>SUM(O19:O22)</f>
        <v>0</v>
      </c>
      <c r="P23" s="326"/>
      <c r="Q23" s="322"/>
      <c r="R23" s="322"/>
      <c r="S23" s="322"/>
      <c r="T23" s="322"/>
      <c r="U23" s="322"/>
      <c r="V23" s="322"/>
    </row>
    <row r="25" spans="1:22" ht="18" customHeight="1">
      <c r="A25" s="882" t="s">
        <v>688</v>
      </c>
      <c r="B25" s="882"/>
      <c r="C25" s="882"/>
    </row>
    <row r="26" spans="1:22" ht="50" customHeight="1">
      <c r="A26" s="319">
        <v>1</v>
      </c>
      <c r="B26" s="300">
        <v>1.2</v>
      </c>
      <c r="C26" s="300">
        <v>1</v>
      </c>
      <c r="D26" s="301" t="s">
        <v>709</v>
      </c>
      <c r="E26" s="301" t="s">
        <v>710</v>
      </c>
      <c r="F26" s="301" t="s">
        <v>688</v>
      </c>
      <c r="G26" s="301" t="s">
        <v>741</v>
      </c>
      <c r="H26" s="302">
        <v>2018</v>
      </c>
      <c r="I26" s="302">
        <v>2021</v>
      </c>
      <c r="J26" s="311">
        <v>70000</v>
      </c>
      <c r="K26" s="301" t="s">
        <v>0</v>
      </c>
      <c r="L26" s="301" t="s">
        <v>712</v>
      </c>
      <c r="M26" s="301"/>
      <c r="N26" s="303">
        <v>40000</v>
      </c>
      <c r="O26" s="303">
        <v>0</v>
      </c>
      <c r="P26" s="315" t="s">
        <v>45</v>
      </c>
      <c r="Q26" s="301" t="s">
        <v>713</v>
      </c>
      <c r="R26" s="301">
        <v>1</v>
      </c>
      <c r="S26" s="301">
        <v>1</v>
      </c>
      <c r="T26" s="301">
        <v>1</v>
      </c>
      <c r="U26" s="301" t="s">
        <v>607</v>
      </c>
      <c r="V26" s="301" t="s">
        <v>690</v>
      </c>
    </row>
    <row r="27" spans="1:22" ht="50" customHeight="1">
      <c r="A27" s="314">
        <v>1</v>
      </c>
      <c r="B27" s="300">
        <v>1.2</v>
      </c>
      <c r="C27" s="300">
        <v>1</v>
      </c>
      <c r="D27" s="301" t="s">
        <v>684</v>
      </c>
      <c r="E27" s="301" t="s">
        <v>685</v>
      </c>
      <c r="F27" s="301" t="s">
        <v>45</v>
      </c>
      <c r="G27" s="301" t="s">
        <v>742</v>
      </c>
      <c r="H27" s="302">
        <v>2018</v>
      </c>
      <c r="I27" s="302">
        <v>2021</v>
      </c>
      <c r="J27" s="303">
        <v>60000</v>
      </c>
      <c r="K27" s="301" t="s">
        <v>0</v>
      </c>
      <c r="L27" s="301" t="s">
        <v>687</v>
      </c>
      <c r="M27" s="301"/>
      <c r="N27" s="303">
        <v>0</v>
      </c>
      <c r="O27" s="303">
        <v>10000</v>
      </c>
      <c r="P27" s="315" t="s">
        <v>688</v>
      </c>
      <c r="Q27" s="301" t="s">
        <v>689</v>
      </c>
      <c r="R27" s="301">
        <v>1</v>
      </c>
      <c r="S27" s="301">
        <v>1</v>
      </c>
      <c r="T27" s="301">
        <v>1</v>
      </c>
      <c r="U27" s="301" t="s">
        <v>607</v>
      </c>
      <c r="V27" s="301" t="s">
        <v>690</v>
      </c>
    </row>
    <row r="28" spans="1:22" ht="50" customHeight="1">
      <c r="A28" s="320">
        <v>1</v>
      </c>
      <c r="B28" s="300">
        <v>1.4</v>
      </c>
      <c r="C28" s="300">
        <v>1</v>
      </c>
      <c r="D28" s="301" t="s">
        <v>694</v>
      </c>
      <c r="E28" s="301" t="s">
        <v>692</v>
      </c>
      <c r="F28" s="301" t="s">
        <v>688</v>
      </c>
      <c r="G28" s="301" t="s">
        <v>743</v>
      </c>
      <c r="H28" s="302">
        <v>2020</v>
      </c>
      <c r="I28" s="302">
        <v>2021</v>
      </c>
      <c r="J28" s="311">
        <v>140000</v>
      </c>
      <c r="K28" s="301" t="s">
        <v>0</v>
      </c>
      <c r="L28" s="301" t="s">
        <v>715</v>
      </c>
      <c r="M28" s="301" t="s">
        <v>716</v>
      </c>
      <c r="N28" s="311">
        <v>60000</v>
      </c>
      <c r="O28" s="311">
        <v>0</v>
      </c>
      <c r="P28" s="315" t="s">
        <v>696</v>
      </c>
      <c r="Q28" s="301" t="s">
        <v>717</v>
      </c>
      <c r="R28" s="301">
        <v>1</v>
      </c>
      <c r="S28" s="301">
        <v>1</v>
      </c>
      <c r="T28" s="301">
        <v>1</v>
      </c>
      <c r="U28" s="301" t="s">
        <v>16</v>
      </c>
      <c r="V28" s="301" t="s">
        <v>718</v>
      </c>
    </row>
    <row r="29" spans="1:22" ht="50" customHeight="1">
      <c r="A29" s="316">
        <v>1</v>
      </c>
      <c r="B29" s="300">
        <v>1.4</v>
      </c>
      <c r="C29" s="300">
        <v>1</v>
      </c>
      <c r="D29" s="301" t="s">
        <v>691</v>
      </c>
      <c r="E29" s="301" t="s">
        <v>692</v>
      </c>
      <c r="F29" s="301" t="s">
        <v>688</v>
      </c>
      <c r="G29" s="301" t="s">
        <v>744</v>
      </c>
      <c r="H29" s="302">
        <v>2020</v>
      </c>
      <c r="I29" s="302">
        <v>2021</v>
      </c>
      <c r="J29" s="311">
        <v>80000</v>
      </c>
      <c r="K29" s="301" t="s">
        <v>0</v>
      </c>
      <c r="L29" s="301" t="s">
        <v>694</v>
      </c>
      <c r="M29" s="301" t="s">
        <v>695</v>
      </c>
      <c r="N29" s="311">
        <v>40000</v>
      </c>
      <c r="O29" s="311">
        <v>0</v>
      </c>
      <c r="P29" s="315" t="s">
        <v>696</v>
      </c>
      <c r="Q29" s="301" t="s">
        <v>697</v>
      </c>
      <c r="R29" s="301">
        <v>1</v>
      </c>
      <c r="S29" s="301">
        <v>1</v>
      </c>
      <c r="T29" s="301">
        <v>1</v>
      </c>
      <c r="U29" s="301" t="s">
        <v>607</v>
      </c>
      <c r="V29" s="301" t="s">
        <v>698</v>
      </c>
    </row>
    <row r="30" spans="1:22" ht="50" customHeight="1">
      <c r="A30" s="343">
        <v>1</v>
      </c>
      <c r="B30" s="300">
        <v>1.4</v>
      </c>
      <c r="C30" s="300">
        <v>1</v>
      </c>
      <c r="D30" s="301" t="s">
        <v>745</v>
      </c>
      <c r="E30" s="301" t="s">
        <v>746</v>
      </c>
      <c r="F30" s="301" t="s">
        <v>688</v>
      </c>
      <c r="G30" s="301" t="s">
        <v>747</v>
      </c>
      <c r="H30" s="302">
        <v>2020</v>
      </c>
      <c r="I30" s="302">
        <v>2021</v>
      </c>
      <c r="J30" s="311">
        <v>80000</v>
      </c>
      <c r="K30" s="301" t="s">
        <v>0</v>
      </c>
      <c r="L30" s="301" t="s">
        <v>748</v>
      </c>
      <c r="M30" s="301" t="s">
        <v>695</v>
      </c>
      <c r="N30" s="311">
        <v>50000</v>
      </c>
      <c r="O30" s="311">
        <v>0</v>
      </c>
      <c r="P30" s="315" t="s">
        <v>526</v>
      </c>
      <c r="Q30" s="301" t="s">
        <v>749</v>
      </c>
      <c r="R30" s="301">
        <v>1</v>
      </c>
      <c r="S30" s="301">
        <v>1</v>
      </c>
      <c r="T30" s="301">
        <v>1</v>
      </c>
      <c r="U30" s="301" t="s">
        <v>607</v>
      </c>
      <c r="V30" s="301" t="s">
        <v>750</v>
      </c>
    </row>
    <row r="31" spans="1:22" ht="18" customHeight="1">
      <c r="A31" s="321"/>
      <c r="B31" s="321"/>
      <c r="C31" s="321"/>
      <c r="D31" s="322"/>
      <c r="E31" s="322"/>
      <c r="F31" s="322"/>
      <c r="G31" s="322"/>
      <c r="H31" s="321"/>
      <c r="I31" s="321"/>
      <c r="J31" s="323"/>
      <c r="K31" s="322"/>
      <c r="L31" s="324" t="s">
        <v>751</v>
      </c>
      <c r="M31" s="342">
        <f>N31+O31</f>
        <v>200000</v>
      </c>
      <c r="N31" s="326">
        <f>SUM(N26:N30)</f>
        <v>190000</v>
      </c>
      <c r="O31" s="326">
        <f>SUM(O26:O30)</f>
        <v>10000</v>
      </c>
      <c r="P31" s="326"/>
      <c r="Q31" s="322"/>
      <c r="R31" s="322"/>
      <c r="S31" s="322"/>
      <c r="T31" s="322"/>
      <c r="U31" s="322"/>
      <c r="V31" s="322"/>
    </row>
    <row r="33" spans="1:49" ht="18" customHeight="1">
      <c r="A33" s="882" t="s">
        <v>526</v>
      </c>
      <c r="B33" s="882"/>
      <c r="C33" s="882"/>
    </row>
    <row r="34" spans="1:49" s="298" customFormat="1" ht="50" customHeight="1">
      <c r="A34" s="344">
        <v>1</v>
      </c>
      <c r="B34" s="344" t="s">
        <v>51</v>
      </c>
      <c r="C34" s="344">
        <v>1</v>
      </c>
      <c r="D34" s="287" t="s">
        <v>752</v>
      </c>
      <c r="E34" s="288" t="s">
        <v>753</v>
      </c>
      <c r="F34" s="289" t="s">
        <v>526</v>
      </c>
      <c r="G34" s="289"/>
      <c r="H34" s="290" t="s">
        <v>122</v>
      </c>
      <c r="I34" s="290" t="s">
        <v>55</v>
      </c>
      <c r="J34" s="160">
        <v>40000</v>
      </c>
      <c r="K34" s="291"/>
      <c r="L34" s="292"/>
      <c r="M34" s="291"/>
      <c r="N34" s="37">
        <f>40000</f>
        <v>40000</v>
      </c>
      <c r="O34" s="49">
        <v>0</v>
      </c>
      <c r="P34" s="49"/>
      <c r="Q34" s="293" t="s">
        <v>754</v>
      </c>
      <c r="R34" s="285"/>
      <c r="S34" s="285"/>
      <c r="T34" s="294"/>
      <c r="U34" s="295"/>
      <c r="V34" s="296"/>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row>
    <row r="35" spans="1:49" ht="50" customHeight="1">
      <c r="A35" s="300">
        <v>1</v>
      </c>
      <c r="B35" s="300">
        <v>1.1000000000000001</v>
      </c>
      <c r="C35" s="300">
        <v>1</v>
      </c>
      <c r="D35" s="301" t="s">
        <v>663</v>
      </c>
      <c r="E35" s="301" t="s">
        <v>665</v>
      </c>
      <c r="F35" s="301" t="s">
        <v>526</v>
      </c>
      <c r="G35" s="301" t="s">
        <v>755</v>
      </c>
      <c r="H35" s="302">
        <v>2018</v>
      </c>
      <c r="I35" s="302">
        <v>2021</v>
      </c>
      <c r="J35" s="303">
        <v>145000</v>
      </c>
      <c r="K35" s="301" t="s">
        <v>0</v>
      </c>
      <c r="L35" s="301" t="s">
        <v>666</v>
      </c>
      <c r="M35" s="301" t="s">
        <v>667</v>
      </c>
      <c r="N35" s="311">
        <f>85000</f>
        <v>85000</v>
      </c>
      <c r="O35" s="303">
        <v>0</v>
      </c>
      <c r="P35" s="308"/>
      <c r="Q35" s="301" t="s">
        <v>668</v>
      </c>
      <c r="R35" s="306">
        <v>0</v>
      </c>
      <c r="S35" s="306">
        <v>0</v>
      </c>
      <c r="T35" s="306">
        <v>0</v>
      </c>
      <c r="U35" s="301" t="s">
        <v>607</v>
      </c>
      <c r="V35" s="301" t="s">
        <v>669</v>
      </c>
    </row>
    <row r="36" spans="1:49" ht="50" customHeight="1">
      <c r="A36" s="300">
        <v>1</v>
      </c>
      <c r="B36" s="300">
        <v>1.1000000000000001</v>
      </c>
      <c r="C36" s="300">
        <v>1</v>
      </c>
      <c r="D36" s="345" t="s">
        <v>756</v>
      </c>
      <c r="E36" s="301" t="s">
        <v>757</v>
      </c>
      <c r="F36" s="301" t="s">
        <v>526</v>
      </c>
      <c r="G36" s="301" t="s">
        <v>758</v>
      </c>
      <c r="H36" s="302">
        <v>2019</v>
      </c>
      <c r="I36" s="302">
        <v>2021</v>
      </c>
      <c r="J36" s="311">
        <v>120000</v>
      </c>
      <c r="K36" s="301" t="s">
        <v>0</v>
      </c>
      <c r="L36" s="301" t="s">
        <v>672</v>
      </c>
      <c r="M36" s="301" t="s">
        <v>759</v>
      </c>
      <c r="N36" s="303">
        <f>110000</f>
        <v>110000</v>
      </c>
      <c r="O36" s="303">
        <v>0</v>
      </c>
      <c r="P36" s="308"/>
      <c r="Q36" s="301" t="s">
        <v>760</v>
      </c>
      <c r="R36" s="306">
        <v>2</v>
      </c>
      <c r="S36" s="306">
        <v>1</v>
      </c>
      <c r="T36" s="306">
        <v>0</v>
      </c>
      <c r="U36" s="301" t="s">
        <v>16</v>
      </c>
      <c r="V36" s="301"/>
    </row>
    <row r="37" spans="1:49" ht="50" customHeight="1">
      <c r="A37" s="320">
        <v>1</v>
      </c>
      <c r="B37" s="300">
        <v>1.4</v>
      </c>
      <c r="C37" s="300">
        <v>1</v>
      </c>
      <c r="D37" s="301" t="s">
        <v>694</v>
      </c>
      <c r="E37" s="301" t="s">
        <v>692</v>
      </c>
      <c r="F37" s="301" t="s">
        <v>688</v>
      </c>
      <c r="G37" s="301" t="s">
        <v>761</v>
      </c>
      <c r="H37" s="302">
        <v>2020</v>
      </c>
      <c r="I37" s="302">
        <v>2021</v>
      </c>
      <c r="J37" s="311">
        <v>140000</v>
      </c>
      <c r="K37" s="301" t="s">
        <v>0</v>
      </c>
      <c r="L37" s="301" t="s">
        <v>715</v>
      </c>
      <c r="M37" s="301" t="s">
        <v>716</v>
      </c>
      <c r="N37" s="311"/>
      <c r="O37" s="311">
        <v>20000</v>
      </c>
      <c r="P37" s="315" t="s">
        <v>696</v>
      </c>
      <c r="Q37" s="301" t="s">
        <v>717</v>
      </c>
      <c r="R37" s="301">
        <v>1</v>
      </c>
      <c r="S37" s="301">
        <v>1</v>
      </c>
      <c r="T37" s="301">
        <v>1</v>
      </c>
      <c r="U37" s="301" t="s">
        <v>16</v>
      </c>
      <c r="V37" s="301" t="s">
        <v>718</v>
      </c>
    </row>
    <row r="38" spans="1:49" ht="50" customHeight="1">
      <c r="A38" s="343">
        <v>1</v>
      </c>
      <c r="B38" s="300">
        <v>1.4</v>
      </c>
      <c r="C38" s="300">
        <v>1</v>
      </c>
      <c r="D38" s="301" t="s">
        <v>745</v>
      </c>
      <c r="E38" s="301" t="s">
        <v>746</v>
      </c>
      <c r="F38" s="301" t="s">
        <v>688</v>
      </c>
      <c r="G38" s="301" t="s">
        <v>762</v>
      </c>
      <c r="H38" s="302">
        <v>2020</v>
      </c>
      <c r="I38" s="302">
        <v>2021</v>
      </c>
      <c r="J38" s="311">
        <v>80000</v>
      </c>
      <c r="K38" s="301" t="s">
        <v>0</v>
      </c>
      <c r="L38" s="301" t="s">
        <v>748</v>
      </c>
      <c r="M38" s="301" t="s">
        <v>695</v>
      </c>
      <c r="N38" s="311">
        <v>0</v>
      </c>
      <c r="O38" s="311">
        <v>10000</v>
      </c>
      <c r="P38" s="315" t="s">
        <v>526</v>
      </c>
      <c r="Q38" s="301" t="s">
        <v>749</v>
      </c>
      <c r="R38" s="301">
        <v>1</v>
      </c>
      <c r="S38" s="301">
        <v>1</v>
      </c>
      <c r="T38" s="301">
        <v>1</v>
      </c>
      <c r="U38" s="301" t="s">
        <v>607</v>
      </c>
      <c r="V38" s="301" t="s">
        <v>750</v>
      </c>
    </row>
    <row r="39" spans="1:49" ht="50" customHeight="1">
      <c r="A39" s="316">
        <v>1</v>
      </c>
      <c r="B39" s="300">
        <v>1.4</v>
      </c>
      <c r="C39" s="300">
        <v>1</v>
      </c>
      <c r="D39" s="301" t="s">
        <v>691</v>
      </c>
      <c r="E39" s="301" t="s">
        <v>692</v>
      </c>
      <c r="F39" s="301" t="s">
        <v>688</v>
      </c>
      <c r="G39" s="301" t="s">
        <v>763</v>
      </c>
      <c r="H39" s="302">
        <v>2020</v>
      </c>
      <c r="I39" s="302">
        <v>2021</v>
      </c>
      <c r="J39" s="311">
        <v>80000</v>
      </c>
      <c r="K39" s="301" t="s">
        <v>0</v>
      </c>
      <c r="L39" s="301" t="s">
        <v>694</v>
      </c>
      <c r="M39" s="301" t="s">
        <v>695</v>
      </c>
      <c r="N39" s="311">
        <v>0</v>
      </c>
      <c r="O39" s="311">
        <f>20000/2</f>
        <v>10000</v>
      </c>
      <c r="P39" s="315" t="s">
        <v>696</v>
      </c>
      <c r="Q39" s="301" t="s">
        <v>697</v>
      </c>
      <c r="R39" s="301">
        <v>1</v>
      </c>
      <c r="S39" s="301">
        <v>1</v>
      </c>
      <c r="T39" s="301">
        <v>1</v>
      </c>
      <c r="U39" s="301" t="s">
        <v>607</v>
      </c>
      <c r="V39" s="301" t="s">
        <v>698</v>
      </c>
    </row>
    <row r="40" spans="1:49" ht="18" customHeight="1">
      <c r="A40" s="321"/>
      <c r="B40" s="321"/>
      <c r="C40" s="321"/>
      <c r="D40" s="322"/>
      <c r="E40" s="322"/>
      <c r="F40" s="322"/>
      <c r="G40" s="322"/>
      <c r="H40" s="321"/>
      <c r="I40" s="321"/>
      <c r="J40" s="323"/>
      <c r="K40" s="322"/>
      <c r="L40" s="324" t="s">
        <v>579</v>
      </c>
      <c r="M40" s="342">
        <f>N40+O40</f>
        <v>275000</v>
      </c>
      <c r="N40" s="326">
        <f>SUM(N34:N39)</f>
        <v>235000</v>
      </c>
      <c r="O40" s="326">
        <f>SUM(O34:O39)</f>
        <v>40000</v>
      </c>
      <c r="P40" s="326"/>
      <c r="Q40" s="322"/>
      <c r="R40" s="322"/>
      <c r="S40" s="322"/>
      <c r="T40" s="322"/>
      <c r="U40" s="322"/>
      <c r="V40" s="322"/>
    </row>
    <row r="41" spans="1:49" ht="18" customHeight="1">
      <c r="A41" s="346"/>
      <c r="B41" s="346"/>
      <c r="C41" s="346"/>
      <c r="D41" s="347"/>
      <c r="E41" s="347"/>
      <c r="F41" s="347"/>
      <c r="G41" s="347"/>
      <c r="H41" s="346"/>
      <c r="I41" s="346"/>
      <c r="J41" s="348"/>
      <c r="K41" s="347"/>
      <c r="L41" s="349" t="s">
        <v>764</v>
      </c>
      <c r="M41" s="350">
        <f>M16+M23+M31+M40</f>
        <v>871700</v>
      </c>
      <c r="N41" s="351">
        <f t="shared" ref="N41:O41" si="0">N16+N23+N31+N40</f>
        <v>781700</v>
      </c>
      <c r="O41" s="351">
        <f t="shared" si="0"/>
        <v>90000</v>
      </c>
      <c r="P41" s="352"/>
      <c r="Q41" s="347"/>
      <c r="R41" s="347"/>
      <c r="S41" s="347"/>
      <c r="T41" s="347"/>
      <c r="U41" s="347"/>
      <c r="V41" s="347"/>
    </row>
    <row r="43" spans="1:49">
      <c r="Q43" s="353"/>
    </row>
  </sheetData>
  <mergeCells count="5">
    <mergeCell ref="D1:L1"/>
    <mergeCell ref="A5:C5"/>
    <mergeCell ref="A18:C18"/>
    <mergeCell ref="A25:C25"/>
    <mergeCell ref="A33:C33"/>
  </mergeCells>
  <dataValidations count="9">
    <dataValidation type="list" allowBlank="1" showErrorMessage="1" sqref="U21">
      <formula1>$A$3:$AB$3</formula1>
    </dataValidation>
    <dataValidation type="list" allowBlank="1" showErrorMessage="1" sqref="K21">
      <formula1>$E$2:$G$2</formula1>
    </dataValidation>
    <dataValidation type="list" allowBlank="1" showErrorMessage="1" sqref="C21">
      <formula1>$B$2:$C$2</formula1>
    </dataValidation>
    <dataValidation type="list" allowBlank="1" showErrorMessage="1" sqref="R21:T21">
      <formula1>$A$2:$C$2</formula1>
    </dataValidation>
    <dataValidation type="list" allowBlank="1" showInputMessage="1" showErrorMessage="1" sqref="C9 C28:C30 C15 C37:C39 C22 C11:C13">
      <formula1>$B$2:$C$2</formula1>
    </dataValidation>
    <dataValidation type="list" allowBlank="1" showInputMessage="1" showErrorMessage="1" sqref="K9 K15 K28:K30 K20 K37:K39 K22 K11:K13">
      <formula1>$E$2:$G$2</formula1>
    </dataValidation>
    <dataValidation type="list" allowBlank="1" showInputMessage="1" showErrorMessage="1" sqref="R40:T1048576 U40:U250 C3 R3:U3 K40:K1048576 C40:C326 K6:K8 C6:C8 K31:K33 R5:U10 C10 R14:U14 K10 C14 R31:U36 C31:C32 C23:C24 C19 C26:C27 R23:U27 K23:K27 C35:C36 K35:K36 K14 K16:K19 R16:U19 C16:C17">
      <formula1>#REF!</formula1>
    </dataValidation>
    <dataValidation type="list" allowBlank="1" showInputMessage="1" showErrorMessage="1" sqref="U15 U11:U13 U22 U37:U39 U20 U28:U30">
      <formula1>$A$3:$AB$3</formula1>
    </dataValidation>
    <dataValidation type="list" allowBlank="1" showInputMessage="1" showErrorMessage="1" sqref="R15:T15 R28:T30 R20:T20 R37:T39 R22:T22 R11:T13">
      <formula1>$A$2:$C$2</formula1>
    </dataValidation>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2049" r:id="rId4">
          <objectPr defaultSize="0" autoPict="0" r:id="rId5">
            <anchor moveWithCells="1">
              <from>
                <xdr:col>1</xdr:col>
                <xdr:colOff>596900</xdr:colOff>
                <xdr:row>8</xdr:row>
                <xdr:rowOff>139700</xdr:rowOff>
              </from>
              <to>
                <xdr:col>2</xdr:col>
                <xdr:colOff>584200</xdr:colOff>
                <xdr:row>8</xdr:row>
                <xdr:rowOff>596900</xdr:rowOff>
              </to>
            </anchor>
          </objectPr>
        </oleObject>
      </mc:Choice>
      <mc:Fallback>
        <oleObject progId="Document" dvAspect="DVASPECT_ICON"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X91"/>
  <sheetViews>
    <sheetView topLeftCell="A78" zoomScale="98" zoomScaleNormal="98" workbookViewId="0">
      <selection activeCell="A81" sqref="A81"/>
    </sheetView>
  </sheetViews>
  <sheetFormatPr defaultColWidth="8.81640625" defaultRowHeight="14.5"/>
  <cols>
    <col min="1" max="1" width="11.36328125" style="354" customWidth="1"/>
    <col min="2" max="3" width="8.81640625" style="355"/>
    <col min="4" max="4" width="20.81640625" style="9" customWidth="1"/>
    <col min="5" max="5" width="16.81640625" style="9" customWidth="1"/>
    <col min="6" max="6" width="14.7265625" style="9" customWidth="1"/>
    <col min="7" max="7" width="20.54296875" style="356" customWidth="1"/>
    <col min="8" max="8" width="8.453125" style="357" customWidth="1"/>
    <col min="9" max="9" width="7.7265625" style="357" customWidth="1"/>
    <col min="10" max="10" width="11.54296875" style="9" hidden="1" customWidth="1"/>
    <col min="11" max="11" width="7.1796875" style="9" customWidth="1"/>
    <col min="12" max="12" width="29.81640625" style="9" customWidth="1"/>
    <col min="13" max="13" width="14.1796875" style="9" customWidth="1"/>
    <col min="14" max="14" width="12.6328125" style="358" customWidth="1"/>
    <col min="15" max="15" width="12.1796875" style="358" customWidth="1"/>
    <col min="16" max="16" width="20.81640625" style="9" customWidth="1"/>
    <col min="17" max="17" width="13.36328125" style="9" customWidth="1"/>
    <col min="18" max="19" width="8.81640625" style="9" customWidth="1"/>
    <col min="20" max="20" width="26.81640625" style="9" customWidth="1"/>
    <col min="21" max="21" width="18.6328125" style="9" customWidth="1"/>
    <col min="22" max="16384" width="8.81640625" style="9"/>
  </cols>
  <sheetData>
    <row r="2" spans="1:27" hidden="1">
      <c r="A2" s="354">
        <v>0</v>
      </c>
      <c r="B2" s="355">
        <v>1</v>
      </c>
      <c r="C2" s="355">
        <v>2</v>
      </c>
      <c r="E2" s="9" t="s">
        <v>0</v>
      </c>
      <c r="F2" s="9" t="s">
        <v>1</v>
      </c>
      <c r="G2" s="356" t="s">
        <v>2</v>
      </c>
    </row>
    <row r="3" spans="1:27" hidden="1">
      <c r="A3" s="359" t="s">
        <v>3</v>
      </c>
      <c r="B3" s="360" t="s">
        <v>4</v>
      </c>
      <c r="C3" s="360" t="s">
        <v>5</v>
      </c>
      <c r="D3" s="361" t="s">
        <v>6</v>
      </c>
      <c r="E3" s="361" t="s">
        <v>7</v>
      </c>
      <c r="F3" s="361" t="s">
        <v>8</v>
      </c>
      <c r="G3" s="362" t="s">
        <v>9</v>
      </c>
      <c r="H3" s="363" t="s">
        <v>10</v>
      </c>
      <c r="I3" s="363" t="s">
        <v>11</v>
      </c>
      <c r="J3" s="361" t="s">
        <v>12</v>
      </c>
      <c r="K3" s="361" t="s">
        <v>13</v>
      </c>
      <c r="L3" s="361" t="s">
        <v>14</v>
      </c>
      <c r="M3" s="361"/>
      <c r="N3" s="364" t="s">
        <v>15</v>
      </c>
      <c r="O3" s="364" t="s">
        <v>16</v>
      </c>
      <c r="P3" s="361" t="s">
        <v>17</v>
      </c>
      <c r="Q3" s="361" t="s">
        <v>18</v>
      </c>
      <c r="R3" s="361" t="s">
        <v>19</v>
      </c>
      <c r="S3" s="361" t="s">
        <v>20</v>
      </c>
      <c r="T3" s="361" t="s">
        <v>21</v>
      </c>
      <c r="U3" s="361" t="s">
        <v>22</v>
      </c>
      <c r="V3" s="361" t="s">
        <v>364</v>
      </c>
      <c r="W3" s="361" t="s">
        <v>765</v>
      </c>
      <c r="X3" s="361" t="s">
        <v>69</v>
      </c>
      <c r="Y3" s="361" t="s">
        <v>766</v>
      </c>
      <c r="Z3" s="361" t="s">
        <v>767</v>
      </c>
      <c r="AA3" s="361" t="s">
        <v>768</v>
      </c>
    </row>
    <row r="4" spans="1:27" hidden="1"/>
    <row r="5" spans="1:27" hidden="1">
      <c r="G5" s="365"/>
      <c r="K5" s="366"/>
    </row>
    <row r="6" spans="1:27" hidden="1">
      <c r="G6" s="365"/>
      <c r="K6" s="366"/>
    </row>
    <row r="7" spans="1:27" hidden="1">
      <c r="G7" s="365"/>
      <c r="K7" s="366"/>
    </row>
    <row r="8" spans="1:27" hidden="1">
      <c r="G8" s="365"/>
      <c r="K8" s="366"/>
    </row>
    <row r="9" spans="1:27" hidden="1">
      <c r="G9" s="365"/>
      <c r="K9" s="366"/>
    </row>
    <row r="10" spans="1:27" hidden="1">
      <c r="G10" s="365"/>
      <c r="K10" s="366"/>
    </row>
    <row r="11" spans="1:27">
      <c r="G11" s="365"/>
      <c r="K11" s="366"/>
    </row>
    <row r="12" spans="1:27" ht="21" customHeight="1">
      <c r="B12" s="883" t="s">
        <v>769</v>
      </c>
      <c r="C12" s="883"/>
      <c r="D12" s="883"/>
      <c r="E12" s="883"/>
      <c r="F12" s="883"/>
      <c r="G12" s="883"/>
      <c r="H12" s="883"/>
      <c r="I12" s="883"/>
      <c r="J12" s="883"/>
      <c r="K12" s="883"/>
      <c r="L12" s="883"/>
      <c r="M12" s="883"/>
      <c r="N12" s="367"/>
      <c r="O12" s="367"/>
      <c r="P12" s="368"/>
    </row>
    <row r="13" spans="1:27">
      <c r="G13" s="365"/>
      <c r="K13" s="366"/>
    </row>
    <row r="16" spans="1:27" s="375" customFormat="1" ht="58">
      <c r="A16" s="369" t="s">
        <v>24</v>
      </c>
      <c r="B16" s="370" t="s">
        <v>25</v>
      </c>
      <c r="C16" s="371" t="s">
        <v>26</v>
      </c>
      <c r="D16" s="28" t="s">
        <v>27</v>
      </c>
      <c r="E16" s="28" t="s">
        <v>28</v>
      </c>
      <c r="F16" s="28" t="s">
        <v>29</v>
      </c>
      <c r="G16" s="372" t="s">
        <v>30</v>
      </c>
      <c r="H16" s="373" t="s">
        <v>31</v>
      </c>
      <c r="I16" s="373" t="s">
        <v>32</v>
      </c>
      <c r="J16" s="30" t="s">
        <v>33</v>
      </c>
      <c r="K16" s="28" t="s">
        <v>34</v>
      </c>
      <c r="L16" s="30" t="s">
        <v>35</v>
      </c>
      <c r="M16" s="30" t="s">
        <v>36</v>
      </c>
      <c r="N16" s="49" t="s">
        <v>37</v>
      </c>
      <c r="O16" s="49" t="s">
        <v>38</v>
      </c>
      <c r="P16" s="30" t="s">
        <v>39</v>
      </c>
      <c r="Q16" s="374" t="s">
        <v>40</v>
      </c>
      <c r="R16" s="374" t="s">
        <v>41</v>
      </c>
      <c r="S16" s="374" t="s">
        <v>42</v>
      </c>
      <c r="T16" s="374" t="s">
        <v>43</v>
      </c>
      <c r="U16" s="30" t="s">
        <v>44</v>
      </c>
    </row>
    <row r="17" spans="1:50" s="375" customFormat="1" ht="18" customHeight="1">
      <c r="A17" s="884" t="s">
        <v>45</v>
      </c>
      <c r="B17" s="885"/>
      <c r="C17" s="371"/>
      <c r="D17" s="28"/>
      <c r="E17" s="28"/>
      <c r="F17" s="28"/>
      <c r="G17" s="372"/>
      <c r="H17" s="373"/>
      <c r="I17" s="373"/>
      <c r="J17" s="30"/>
      <c r="K17" s="28"/>
      <c r="L17" s="376"/>
      <c r="M17" s="30"/>
      <c r="N17" s="49"/>
      <c r="O17" s="49"/>
      <c r="P17" s="30"/>
      <c r="Q17" s="374"/>
      <c r="R17" s="374"/>
      <c r="S17" s="374"/>
      <c r="T17" s="374"/>
      <c r="U17" s="30"/>
    </row>
    <row r="18" spans="1:50" s="382" customFormat="1" ht="50" customHeight="1">
      <c r="A18" s="377">
        <v>3</v>
      </c>
      <c r="B18" s="377" t="s">
        <v>51</v>
      </c>
      <c r="C18" s="377">
        <v>1</v>
      </c>
      <c r="D18" s="45" t="s">
        <v>770</v>
      </c>
      <c r="E18" s="45" t="s">
        <v>53</v>
      </c>
      <c r="F18" s="378" t="s">
        <v>45</v>
      </c>
      <c r="G18" s="379"/>
      <c r="H18" s="380">
        <v>2020</v>
      </c>
      <c r="I18" s="380">
        <v>2021</v>
      </c>
      <c r="J18" s="160">
        <v>27000</v>
      </c>
      <c r="K18" s="381"/>
      <c r="M18" s="383"/>
      <c r="N18" s="37">
        <f>12500</f>
        <v>12500</v>
      </c>
      <c r="O18" s="49">
        <v>0</v>
      </c>
      <c r="P18" s="383" t="s">
        <v>771</v>
      </c>
      <c r="Q18" s="384"/>
      <c r="R18" s="384"/>
      <c r="S18" s="384"/>
      <c r="T18" s="384"/>
      <c r="U18" s="378"/>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row>
    <row r="19" spans="1:50" s="48" customFormat="1" ht="50" customHeight="1">
      <c r="A19" s="386">
        <v>3</v>
      </c>
      <c r="B19" s="386">
        <v>3.1</v>
      </c>
      <c r="C19" s="386">
        <v>1</v>
      </c>
      <c r="D19" s="45" t="s">
        <v>772</v>
      </c>
      <c r="E19" s="47" t="s">
        <v>773</v>
      </c>
      <c r="F19" s="47" t="s">
        <v>45</v>
      </c>
      <c r="G19" s="387"/>
      <c r="H19" s="388">
        <v>2019</v>
      </c>
      <c r="I19" s="388">
        <v>2021</v>
      </c>
      <c r="J19" s="160">
        <v>15000</v>
      </c>
      <c r="K19" s="47" t="s">
        <v>0</v>
      </c>
      <c r="L19" s="46" t="s">
        <v>774</v>
      </c>
      <c r="M19" s="46" t="s">
        <v>775</v>
      </c>
      <c r="N19" s="160">
        <f>24654</f>
        <v>24654</v>
      </c>
      <c r="O19" s="160">
        <v>0</v>
      </c>
      <c r="P19" s="45" t="s">
        <v>776</v>
      </c>
      <c r="Q19" s="47">
        <v>0</v>
      </c>
      <c r="R19" s="47">
        <v>0</v>
      </c>
      <c r="S19" s="47">
        <v>1</v>
      </c>
      <c r="T19" s="47" t="s">
        <v>607</v>
      </c>
      <c r="U19" s="46" t="s">
        <v>777</v>
      </c>
    </row>
    <row r="20" spans="1:50" s="48" customFormat="1" ht="50" customHeight="1">
      <c r="A20" s="386">
        <v>3</v>
      </c>
      <c r="B20" s="386">
        <v>3.1</v>
      </c>
      <c r="C20" s="386">
        <v>1</v>
      </c>
      <c r="D20" s="45" t="s">
        <v>778</v>
      </c>
      <c r="E20" s="47" t="s">
        <v>773</v>
      </c>
      <c r="F20" s="47" t="s">
        <v>45</v>
      </c>
      <c r="G20" s="389" t="s">
        <v>779</v>
      </c>
      <c r="H20" s="388">
        <v>2019</v>
      </c>
      <c r="I20" s="388">
        <v>2021</v>
      </c>
      <c r="J20" s="160">
        <v>30000</v>
      </c>
      <c r="K20" s="47" t="s">
        <v>0</v>
      </c>
      <c r="L20" s="46" t="s">
        <v>780</v>
      </c>
      <c r="M20" s="46" t="s">
        <v>781</v>
      </c>
      <c r="N20" s="160">
        <f>21130</f>
        <v>21130</v>
      </c>
      <c r="O20" s="160">
        <v>0</v>
      </c>
      <c r="P20" s="45" t="s">
        <v>782</v>
      </c>
      <c r="Q20" s="47">
        <v>0</v>
      </c>
      <c r="R20" s="47">
        <v>0</v>
      </c>
      <c r="S20" s="47">
        <v>0</v>
      </c>
      <c r="T20" s="47" t="s">
        <v>607</v>
      </c>
      <c r="U20" s="46" t="s">
        <v>783</v>
      </c>
    </row>
    <row r="21" spans="1:50" s="48" customFormat="1" ht="50" customHeight="1">
      <c r="A21" s="386">
        <v>3</v>
      </c>
      <c r="B21" s="386">
        <v>3.1</v>
      </c>
      <c r="C21" s="386">
        <v>1</v>
      </c>
      <c r="D21" s="383" t="s">
        <v>784</v>
      </c>
      <c r="E21" s="47" t="s">
        <v>785</v>
      </c>
      <c r="F21" s="47" t="s">
        <v>45</v>
      </c>
      <c r="G21" s="387" t="s">
        <v>786</v>
      </c>
      <c r="H21" s="388">
        <v>2020</v>
      </c>
      <c r="I21" s="388">
        <v>2021</v>
      </c>
      <c r="J21" s="160">
        <v>30000</v>
      </c>
      <c r="K21" s="47" t="s">
        <v>0</v>
      </c>
      <c r="L21" s="46" t="s">
        <v>787</v>
      </c>
      <c r="M21" s="46" t="s">
        <v>788</v>
      </c>
      <c r="N21" s="160">
        <f>14088</f>
        <v>14088</v>
      </c>
      <c r="O21" s="160">
        <v>0</v>
      </c>
      <c r="P21" s="46" t="s">
        <v>789</v>
      </c>
      <c r="Q21" s="47">
        <v>0</v>
      </c>
      <c r="R21" s="47">
        <v>0</v>
      </c>
      <c r="S21" s="47">
        <v>0</v>
      </c>
      <c r="T21" s="47" t="s">
        <v>607</v>
      </c>
      <c r="U21" s="46" t="s">
        <v>790</v>
      </c>
    </row>
    <row r="22" spans="1:50" s="48" customFormat="1" ht="50" customHeight="1">
      <c r="A22" s="386">
        <v>3</v>
      </c>
      <c r="B22" s="386">
        <v>3.1</v>
      </c>
      <c r="C22" s="386">
        <v>1</v>
      </c>
      <c r="D22" s="46" t="s">
        <v>791</v>
      </c>
      <c r="E22" s="47" t="s">
        <v>205</v>
      </c>
      <c r="F22" s="47" t="s">
        <v>45</v>
      </c>
      <c r="G22" s="389" t="s">
        <v>792</v>
      </c>
      <c r="H22" s="388">
        <v>2019</v>
      </c>
      <c r="I22" s="388">
        <v>2021</v>
      </c>
      <c r="J22" s="160">
        <v>15000</v>
      </c>
      <c r="K22" s="47" t="s">
        <v>0</v>
      </c>
      <c r="L22" s="46" t="s">
        <v>793</v>
      </c>
      <c r="M22" s="46" t="s">
        <v>794</v>
      </c>
      <c r="N22" s="160">
        <f>17610</f>
        <v>17610</v>
      </c>
      <c r="O22" s="160">
        <v>0</v>
      </c>
      <c r="P22" s="383" t="s">
        <v>795</v>
      </c>
      <c r="Q22" s="47">
        <v>0</v>
      </c>
      <c r="R22" s="47">
        <v>1</v>
      </c>
      <c r="S22" s="47">
        <v>2</v>
      </c>
      <c r="T22" s="47" t="s">
        <v>69</v>
      </c>
      <c r="U22" s="46" t="s">
        <v>796</v>
      </c>
    </row>
    <row r="23" spans="1:50" s="48" customFormat="1" ht="50" customHeight="1">
      <c r="A23" s="386">
        <v>3</v>
      </c>
      <c r="B23" s="386">
        <v>3.1</v>
      </c>
      <c r="C23" s="386">
        <v>1</v>
      </c>
      <c r="D23" s="46" t="s">
        <v>797</v>
      </c>
      <c r="E23" s="47" t="s">
        <v>205</v>
      </c>
      <c r="F23" s="47" t="s">
        <v>45</v>
      </c>
      <c r="G23" s="387" t="s">
        <v>798</v>
      </c>
      <c r="H23" s="388">
        <v>2019</v>
      </c>
      <c r="I23" s="388">
        <v>2021</v>
      </c>
      <c r="J23" s="160">
        <v>15000</v>
      </c>
      <c r="K23" s="47" t="s">
        <v>0</v>
      </c>
      <c r="L23" s="46" t="s">
        <v>799</v>
      </c>
      <c r="M23" s="46" t="s">
        <v>800</v>
      </c>
      <c r="N23" s="160">
        <f>14088</f>
        <v>14088</v>
      </c>
      <c r="O23" s="160">
        <v>0</v>
      </c>
      <c r="P23" s="390" t="s">
        <v>801</v>
      </c>
      <c r="Q23" s="47">
        <v>0</v>
      </c>
      <c r="R23" s="47">
        <v>0</v>
      </c>
      <c r="S23" s="47">
        <v>2</v>
      </c>
      <c r="T23" s="47" t="s">
        <v>11</v>
      </c>
      <c r="U23" s="46" t="s">
        <v>802</v>
      </c>
    </row>
    <row r="24" spans="1:50" s="48" customFormat="1" ht="50" customHeight="1">
      <c r="A24" s="386">
        <v>3</v>
      </c>
      <c r="B24" s="386">
        <v>3.1</v>
      </c>
      <c r="C24" s="386">
        <v>1</v>
      </c>
      <c r="D24" s="45" t="s">
        <v>803</v>
      </c>
      <c r="E24" s="47" t="s">
        <v>205</v>
      </c>
      <c r="F24" s="47" t="s">
        <v>45</v>
      </c>
      <c r="G24" s="387" t="s">
        <v>798</v>
      </c>
      <c r="H24" s="388">
        <v>2019</v>
      </c>
      <c r="I24" s="388">
        <v>2021</v>
      </c>
      <c r="J24" s="160">
        <v>15000</v>
      </c>
      <c r="K24" s="47" t="s">
        <v>0</v>
      </c>
      <c r="L24" s="46" t="s">
        <v>804</v>
      </c>
      <c r="M24" s="46" t="s">
        <v>805</v>
      </c>
      <c r="N24" s="160">
        <f>17610</f>
        <v>17610</v>
      </c>
      <c r="O24" s="160">
        <v>0</v>
      </c>
      <c r="P24" s="390" t="s">
        <v>806</v>
      </c>
      <c r="Q24" s="47">
        <v>0</v>
      </c>
      <c r="R24" s="47">
        <v>1</v>
      </c>
      <c r="S24" s="47">
        <v>2</v>
      </c>
      <c r="T24" s="47" t="s">
        <v>69</v>
      </c>
      <c r="U24" s="46" t="s">
        <v>807</v>
      </c>
    </row>
    <row r="25" spans="1:50" s="48" customFormat="1" ht="50" customHeight="1">
      <c r="A25" s="386">
        <v>3</v>
      </c>
      <c r="B25" s="386">
        <v>3.1</v>
      </c>
      <c r="C25" s="386">
        <v>1</v>
      </c>
      <c r="D25" s="45" t="s">
        <v>808</v>
      </c>
      <c r="E25" s="47" t="s">
        <v>798</v>
      </c>
      <c r="F25" s="47" t="s">
        <v>45</v>
      </c>
      <c r="G25" s="387" t="s">
        <v>205</v>
      </c>
      <c r="H25" s="388">
        <v>2019</v>
      </c>
      <c r="I25" s="388">
        <v>2021</v>
      </c>
      <c r="J25" s="160">
        <v>10000</v>
      </c>
      <c r="K25" s="47" t="s">
        <v>0</v>
      </c>
      <c r="L25" s="46" t="s">
        <v>809</v>
      </c>
      <c r="M25" s="47"/>
      <c r="N25" s="160">
        <f>7044</f>
        <v>7044</v>
      </c>
      <c r="O25" s="160">
        <v>0</v>
      </c>
      <c r="P25" s="390" t="s">
        <v>810</v>
      </c>
      <c r="Q25" s="47">
        <v>0</v>
      </c>
      <c r="R25" s="47">
        <v>1</v>
      </c>
      <c r="S25" s="47">
        <v>2</v>
      </c>
      <c r="T25" s="47" t="s">
        <v>607</v>
      </c>
      <c r="U25" s="46" t="s">
        <v>811</v>
      </c>
    </row>
    <row r="26" spans="1:50" s="48" customFormat="1" ht="50" customHeight="1">
      <c r="A26" s="386">
        <v>3</v>
      </c>
      <c r="B26" s="386">
        <v>3.1</v>
      </c>
      <c r="C26" s="386">
        <v>1</v>
      </c>
      <c r="D26" s="46" t="s">
        <v>812</v>
      </c>
      <c r="E26" s="47" t="s">
        <v>798</v>
      </c>
      <c r="F26" s="47" t="s">
        <v>45</v>
      </c>
      <c r="G26" s="387" t="s">
        <v>205</v>
      </c>
      <c r="H26" s="388">
        <v>2019</v>
      </c>
      <c r="I26" s="388">
        <v>2021</v>
      </c>
      <c r="J26" s="160">
        <v>15000</v>
      </c>
      <c r="K26" s="47" t="s">
        <v>0</v>
      </c>
      <c r="L26" s="46" t="s">
        <v>813</v>
      </c>
      <c r="M26" s="46" t="s">
        <v>814</v>
      </c>
      <c r="N26" s="160">
        <f>17610</f>
        <v>17610</v>
      </c>
      <c r="O26" s="160">
        <v>0</v>
      </c>
      <c r="P26" s="383" t="s">
        <v>815</v>
      </c>
      <c r="Q26" s="47">
        <v>0</v>
      </c>
      <c r="R26" s="47">
        <v>0</v>
      </c>
      <c r="S26" s="47">
        <v>2</v>
      </c>
      <c r="T26" s="47" t="s">
        <v>816</v>
      </c>
      <c r="U26" s="46" t="s">
        <v>817</v>
      </c>
    </row>
    <row r="27" spans="1:50" s="48" customFormat="1" ht="50" customHeight="1">
      <c r="A27" s="386">
        <v>3</v>
      </c>
      <c r="B27" s="386">
        <v>3.1</v>
      </c>
      <c r="C27" s="386">
        <v>1</v>
      </c>
      <c r="D27" s="46" t="s">
        <v>818</v>
      </c>
      <c r="E27" s="47" t="s">
        <v>785</v>
      </c>
      <c r="F27" s="47" t="s">
        <v>45</v>
      </c>
      <c r="G27" s="387" t="s">
        <v>819</v>
      </c>
      <c r="H27" s="388">
        <v>2019</v>
      </c>
      <c r="I27" s="388">
        <v>2021</v>
      </c>
      <c r="J27" s="160">
        <v>25000</v>
      </c>
      <c r="K27" s="47" t="s">
        <v>0</v>
      </c>
      <c r="L27" s="46" t="s">
        <v>820</v>
      </c>
      <c r="M27" s="46" t="s">
        <v>821</v>
      </c>
      <c r="N27" s="160">
        <f>21132*85%</f>
        <v>17962.2</v>
      </c>
      <c r="O27" s="160">
        <f>21132*15%</f>
        <v>3169.7999999999997</v>
      </c>
      <c r="P27" s="46" t="s">
        <v>822</v>
      </c>
      <c r="Q27" s="47">
        <v>1</v>
      </c>
      <c r="R27" s="47">
        <v>2</v>
      </c>
      <c r="S27" s="47">
        <v>1</v>
      </c>
      <c r="T27" s="47" t="s">
        <v>16</v>
      </c>
      <c r="U27" s="46" t="s">
        <v>823</v>
      </c>
    </row>
    <row r="28" spans="1:50" s="48" customFormat="1" ht="50" customHeight="1">
      <c r="A28" s="386">
        <v>3</v>
      </c>
      <c r="B28" s="386">
        <v>3.1</v>
      </c>
      <c r="C28" s="386">
        <v>1</v>
      </c>
      <c r="D28" s="383" t="s">
        <v>824</v>
      </c>
      <c r="E28" s="47" t="s">
        <v>825</v>
      </c>
      <c r="F28" s="47" t="s">
        <v>45</v>
      </c>
      <c r="G28" s="387" t="s">
        <v>826</v>
      </c>
      <c r="H28" s="388">
        <v>2018</v>
      </c>
      <c r="I28" s="388">
        <v>2021</v>
      </c>
      <c r="J28" s="160">
        <v>10000</v>
      </c>
      <c r="K28" s="47" t="s">
        <v>0</v>
      </c>
      <c r="L28" s="383" t="s">
        <v>827</v>
      </c>
      <c r="M28" s="46" t="s">
        <v>828</v>
      </c>
      <c r="N28" s="160">
        <f>7044</f>
        <v>7044</v>
      </c>
      <c r="O28" s="160">
        <v>0</v>
      </c>
      <c r="P28" s="46" t="s">
        <v>829</v>
      </c>
      <c r="Q28" s="47">
        <v>1</v>
      </c>
      <c r="R28" s="47">
        <v>1</v>
      </c>
      <c r="S28" s="47">
        <v>0</v>
      </c>
      <c r="T28" s="47" t="s">
        <v>69</v>
      </c>
      <c r="U28" s="46" t="s">
        <v>830</v>
      </c>
    </row>
    <row r="29" spans="1:50" s="48" customFormat="1" ht="50" customHeight="1">
      <c r="A29" s="386">
        <v>3</v>
      </c>
      <c r="B29" s="386">
        <v>3.1</v>
      </c>
      <c r="C29" s="386">
        <v>1</v>
      </c>
      <c r="D29" s="383" t="s">
        <v>831</v>
      </c>
      <c r="E29" s="47" t="s">
        <v>825</v>
      </c>
      <c r="F29" s="47" t="s">
        <v>45</v>
      </c>
      <c r="G29" s="387" t="s">
        <v>826</v>
      </c>
      <c r="H29" s="388">
        <v>2018</v>
      </c>
      <c r="I29" s="388">
        <v>2021</v>
      </c>
      <c r="J29" s="160">
        <v>10000</v>
      </c>
      <c r="K29" s="47" t="s">
        <v>0</v>
      </c>
      <c r="L29" s="383" t="s">
        <v>832</v>
      </c>
      <c r="M29" s="46" t="s">
        <v>828</v>
      </c>
      <c r="N29" s="160">
        <f>7044</f>
        <v>7044</v>
      </c>
      <c r="O29" s="160">
        <v>0</v>
      </c>
      <c r="P29" s="383" t="s">
        <v>833</v>
      </c>
      <c r="Q29" s="47">
        <v>1</v>
      </c>
      <c r="R29" s="47">
        <v>1</v>
      </c>
      <c r="S29" s="47">
        <v>0</v>
      </c>
      <c r="T29" s="47" t="s">
        <v>69</v>
      </c>
      <c r="U29" s="46" t="s">
        <v>834</v>
      </c>
    </row>
    <row r="30" spans="1:50" s="48" customFormat="1" ht="50" customHeight="1">
      <c r="A30" s="386">
        <v>3</v>
      </c>
      <c r="B30" s="386">
        <v>3.1</v>
      </c>
      <c r="C30" s="386">
        <v>1</v>
      </c>
      <c r="D30" s="383" t="s">
        <v>835</v>
      </c>
      <c r="E30" s="47" t="s">
        <v>825</v>
      </c>
      <c r="F30" s="47" t="s">
        <v>45</v>
      </c>
      <c r="G30" s="387" t="s">
        <v>826</v>
      </c>
      <c r="H30" s="388">
        <v>2018</v>
      </c>
      <c r="I30" s="388">
        <v>2021</v>
      </c>
      <c r="J30" s="160">
        <v>10000</v>
      </c>
      <c r="K30" s="47" t="s">
        <v>0</v>
      </c>
      <c r="L30" s="383" t="s">
        <v>836</v>
      </c>
      <c r="M30" s="46" t="s">
        <v>828</v>
      </c>
      <c r="N30" s="160">
        <f>7044</f>
        <v>7044</v>
      </c>
      <c r="O30" s="160">
        <v>0</v>
      </c>
      <c r="P30" s="383" t="s">
        <v>837</v>
      </c>
      <c r="Q30" s="47">
        <v>1</v>
      </c>
      <c r="R30" s="47">
        <v>1</v>
      </c>
      <c r="S30" s="47">
        <v>0</v>
      </c>
      <c r="T30" s="47" t="s">
        <v>69</v>
      </c>
      <c r="U30" s="46" t="s">
        <v>838</v>
      </c>
    </row>
    <row r="31" spans="1:50" s="48" customFormat="1" ht="50" customHeight="1">
      <c r="A31" s="386">
        <v>3</v>
      </c>
      <c r="B31" s="386">
        <v>3.1</v>
      </c>
      <c r="C31" s="386">
        <v>1</v>
      </c>
      <c r="D31" s="45" t="s">
        <v>839</v>
      </c>
      <c r="E31" s="47" t="s">
        <v>840</v>
      </c>
      <c r="F31" s="47" t="s">
        <v>45</v>
      </c>
      <c r="G31" s="387" t="s">
        <v>841</v>
      </c>
      <c r="H31" s="388">
        <v>2019</v>
      </c>
      <c r="I31" s="388">
        <v>2021</v>
      </c>
      <c r="J31" s="160">
        <v>10000</v>
      </c>
      <c r="K31" s="47" t="s">
        <v>0</v>
      </c>
      <c r="L31" s="46" t="s">
        <v>842</v>
      </c>
      <c r="M31" s="47" t="s">
        <v>841</v>
      </c>
      <c r="N31" s="160">
        <f>7044</f>
        <v>7044</v>
      </c>
      <c r="O31" s="160">
        <v>0</v>
      </c>
      <c r="P31" s="46" t="s">
        <v>843</v>
      </c>
      <c r="Q31" s="47">
        <v>0</v>
      </c>
      <c r="R31" s="47">
        <v>0</v>
      </c>
      <c r="S31" s="47">
        <v>1</v>
      </c>
      <c r="T31" s="47" t="s">
        <v>69</v>
      </c>
      <c r="U31" s="46" t="s">
        <v>844</v>
      </c>
    </row>
    <row r="32" spans="1:50" s="48" customFormat="1" ht="50" customHeight="1">
      <c r="A32" s="386">
        <v>3</v>
      </c>
      <c r="B32" s="386">
        <v>3.1</v>
      </c>
      <c r="C32" s="386">
        <v>1</v>
      </c>
      <c r="D32" s="45" t="s">
        <v>845</v>
      </c>
      <c r="E32" s="47" t="s">
        <v>840</v>
      </c>
      <c r="F32" s="47" t="s">
        <v>45</v>
      </c>
      <c r="G32" s="387" t="s">
        <v>205</v>
      </c>
      <c r="H32" s="388">
        <v>2019</v>
      </c>
      <c r="I32" s="388">
        <v>2021</v>
      </c>
      <c r="J32" s="160">
        <v>10000</v>
      </c>
      <c r="K32" s="47" t="s">
        <v>0</v>
      </c>
      <c r="L32" s="46" t="s">
        <v>846</v>
      </c>
      <c r="M32" s="46" t="s">
        <v>847</v>
      </c>
      <c r="N32" s="160">
        <f>10566*83%</f>
        <v>8769.7799999999988</v>
      </c>
      <c r="O32" s="160">
        <f>10566*17%</f>
        <v>1796.22</v>
      </c>
      <c r="P32" s="46" t="s">
        <v>848</v>
      </c>
      <c r="Q32" s="47">
        <v>0</v>
      </c>
      <c r="R32" s="47">
        <v>0</v>
      </c>
      <c r="S32" s="47">
        <v>1</v>
      </c>
      <c r="T32" s="47" t="s">
        <v>69</v>
      </c>
      <c r="U32" s="46" t="s">
        <v>849</v>
      </c>
    </row>
    <row r="33" spans="1:21" s="48" customFormat="1" ht="50" customHeight="1">
      <c r="A33" s="386">
        <v>3</v>
      </c>
      <c r="B33" s="386">
        <v>3.1</v>
      </c>
      <c r="C33" s="386">
        <v>1</v>
      </c>
      <c r="D33" s="45" t="s">
        <v>850</v>
      </c>
      <c r="E33" s="45" t="s">
        <v>94</v>
      </c>
      <c r="F33" s="47" t="s">
        <v>45</v>
      </c>
      <c r="G33" s="387"/>
      <c r="H33" s="391">
        <v>2019</v>
      </c>
      <c r="I33" s="391">
        <v>2021</v>
      </c>
      <c r="J33" s="392">
        <v>15000</v>
      </c>
      <c r="K33" s="47" t="s">
        <v>0</v>
      </c>
      <c r="L33" s="46" t="s">
        <v>851</v>
      </c>
      <c r="M33" s="47"/>
      <c r="N33" s="392">
        <f>10566</f>
        <v>10566</v>
      </c>
      <c r="O33" s="160">
        <v>0</v>
      </c>
      <c r="P33" s="46" t="s">
        <v>852</v>
      </c>
      <c r="Q33" s="47">
        <v>0</v>
      </c>
      <c r="R33" s="47">
        <v>0</v>
      </c>
      <c r="S33" s="47">
        <v>1</v>
      </c>
      <c r="T33" s="47" t="s">
        <v>607</v>
      </c>
      <c r="U33" s="46" t="s">
        <v>853</v>
      </c>
    </row>
    <row r="34" spans="1:21" s="48" customFormat="1" ht="50" customHeight="1">
      <c r="A34" s="386">
        <v>3</v>
      </c>
      <c r="B34" s="386">
        <v>3.1</v>
      </c>
      <c r="C34" s="386">
        <v>1</v>
      </c>
      <c r="D34" s="45" t="s">
        <v>854</v>
      </c>
      <c r="E34" s="45" t="s">
        <v>94</v>
      </c>
      <c r="F34" s="47" t="s">
        <v>45</v>
      </c>
      <c r="G34" s="387"/>
      <c r="H34" s="391">
        <v>2019</v>
      </c>
      <c r="I34" s="391">
        <v>2021</v>
      </c>
      <c r="J34" s="392">
        <v>15000</v>
      </c>
      <c r="K34" s="47" t="s">
        <v>0</v>
      </c>
      <c r="L34" s="46" t="s">
        <v>855</v>
      </c>
      <c r="M34" s="47"/>
      <c r="N34" s="392">
        <f>10566</f>
        <v>10566</v>
      </c>
      <c r="O34" s="160">
        <v>0</v>
      </c>
      <c r="P34" s="45" t="s">
        <v>856</v>
      </c>
      <c r="Q34" s="47">
        <v>0</v>
      </c>
      <c r="R34" s="47">
        <v>0</v>
      </c>
      <c r="S34" s="47">
        <v>1</v>
      </c>
      <c r="T34" s="47" t="s">
        <v>69</v>
      </c>
      <c r="U34" s="46" t="s">
        <v>857</v>
      </c>
    </row>
    <row r="35" spans="1:21" s="48" customFormat="1" ht="50" customHeight="1">
      <c r="A35" s="386">
        <v>3</v>
      </c>
      <c r="B35" s="386">
        <v>3.1</v>
      </c>
      <c r="C35" s="386">
        <v>1</v>
      </c>
      <c r="D35" s="46" t="s">
        <v>858</v>
      </c>
      <c r="E35" s="46" t="s">
        <v>859</v>
      </c>
      <c r="F35" s="46" t="s">
        <v>45</v>
      </c>
      <c r="G35" s="389" t="s">
        <v>860</v>
      </c>
      <c r="H35" s="391">
        <v>2019</v>
      </c>
      <c r="I35" s="391">
        <v>2021</v>
      </c>
      <c r="J35" s="37">
        <v>25000</v>
      </c>
      <c r="K35" s="46" t="s">
        <v>1</v>
      </c>
      <c r="L35" s="46" t="s">
        <v>861</v>
      </c>
      <c r="M35" s="46"/>
      <c r="N35" s="37">
        <f>17610*80%</f>
        <v>14088</v>
      </c>
      <c r="O35" s="37">
        <f>17610*20%</f>
        <v>3522</v>
      </c>
      <c r="P35" s="46" t="s">
        <v>862</v>
      </c>
      <c r="Q35" s="47">
        <v>0</v>
      </c>
      <c r="R35" s="47">
        <v>0</v>
      </c>
      <c r="S35" s="47">
        <v>2</v>
      </c>
      <c r="T35" s="46" t="s">
        <v>16</v>
      </c>
      <c r="U35" s="46" t="s">
        <v>863</v>
      </c>
    </row>
    <row r="36" spans="1:21" s="48" customFormat="1" ht="50" customHeight="1">
      <c r="A36" s="386">
        <v>3</v>
      </c>
      <c r="B36" s="386">
        <v>3.2</v>
      </c>
      <c r="C36" s="386">
        <v>1</v>
      </c>
      <c r="D36" s="46" t="s">
        <v>864</v>
      </c>
      <c r="E36" s="47" t="s">
        <v>865</v>
      </c>
      <c r="F36" s="47" t="s">
        <v>45</v>
      </c>
      <c r="G36" s="389" t="s">
        <v>866</v>
      </c>
      <c r="H36" s="393">
        <v>2020</v>
      </c>
      <c r="I36" s="393">
        <v>2021</v>
      </c>
      <c r="J36" s="160">
        <v>50000</v>
      </c>
      <c r="K36" s="386" t="s">
        <v>0</v>
      </c>
      <c r="L36" s="46" t="s">
        <v>867</v>
      </c>
      <c r="M36" s="46" t="s">
        <v>868</v>
      </c>
      <c r="N36" s="160">
        <f>35220</f>
        <v>35220</v>
      </c>
      <c r="O36" s="160">
        <v>0</v>
      </c>
      <c r="P36" s="46" t="s">
        <v>869</v>
      </c>
      <c r="Q36" s="47">
        <v>1</v>
      </c>
      <c r="R36" s="47">
        <v>1</v>
      </c>
      <c r="S36" s="47">
        <v>2</v>
      </c>
      <c r="T36" s="46" t="s">
        <v>870</v>
      </c>
      <c r="U36" s="46" t="s">
        <v>871</v>
      </c>
    </row>
    <row r="37" spans="1:21" s="48" customFormat="1" ht="50" customHeight="1">
      <c r="A37" s="394">
        <v>3</v>
      </c>
      <c r="B37" s="395">
        <v>3.3</v>
      </c>
      <c r="C37" s="395">
        <v>1</v>
      </c>
      <c r="D37" s="390" t="s">
        <v>872</v>
      </c>
      <c r="E37" s="390" t="s">
        <v>873</v>
      </c>
      <c r="F37" s="396" t="s">
        <v>45</v>
      </c>
      <c r="G37" s="397" t="s">
        <v>874</v>
      </c>
      <c r="H37" s="398">
        <v>2019</v>
      </c>
      <c r="I37" s="398">
        <v>2021</v>
      </c>
      <c r="J37" s="311">
        <v>40000</v>
      </c>
      <c r="K37" s="390" t="s">
        <v>0</v>
      </c>
      <c r="L37" s="390" t="s">
        <v>875</v>
      </c>
      <c r="M37" s="399"/>
      <c r="N37" s="55">
        <v>10000</v>
      </c>
      <c r="O37" s="37">
        <v>0</v>
      </c>
      <c r="P37" s="390" t="s">
        <v>876</v>
      </c>
      <c r="Q37" s="47"/>
      <c r="R37" s="47"/>
      <c r="S37" s="47"/>
      <c r="T37" s="47" t="s">
        <v>607</v>
      </c>
      <c r="U37" s="46" t="s">
        <v>877</v>
      </c>
    </row>
    <row r="38" spans="1:21" s="48" customFormat="1" ht="50" customHeight="1">
      <c r="A38" s="395">
        <v>3</v>
      </c>
      <c r="B38" s="395">
        <v>3.3</v>
      </c>
      <c r="C38" s="395">
        <v>1</v>
      </c>
      <c r="D38" s="390" t="s">
        <v>878</v>
      </c>
      <c r="E38" s="390" t="s">
        <v>879</v>
      </c>
      <c r="F38" s="378" t="s">
        <v>45</v>
      </c>
      <c r="G38" s="400" t="s">
        <v>880</v>
      </c>
      <c r="H38" s="398">
        <v>2018</v>
      </c>
      <c r="I38" s="398">
        <v>2021</v>
      </c>
      <c r="J38" s="55">
        <v>75000</v>
      </c>
      <c r="K38" s="383" t="s">
        <v>881</v>
      </c>
      <c r="L38" s="383" t="s">
        <v>882</v>
      </c>
      <c r="M38" s="401" t="s">
        <v>328</v>
      </c>
      <c r="N38" s="160">
        <f>59099</f>
        <v>59099</v>
      </c>
      <c r="O38" s="160">
        <v>0</v>
      </c>
      <c r="P38" s="402" t="s">
        <v>883</v>
      </c>
      <c r="Q38" s="395">
        <v>0</v>
      </c>
      <c r="R38" s="395">
        <v>1</v>
      </c>
      <c r="S38" s="47"/>
      <c r="T38" s="383" t="s">
        <v>607</v>
      </c>
      <c r="U38" s="46" t="s">
        <v>884</v>
      </c>
    </row>
    <row r="39" spans="1:21" s="48" customFormat="1" ht="50" customHeight="1">
      <c r="A39" s="395">
        <v>3</v>
      </c>
      <c r="B39" s="395">
        <v>3.3</v>
      </c>
      <c r="C39" s="395">
        <v>1</v>
      </c>
      <c r="D39" s="46" t="s">
        <v>885</v>
      </c>
      <c r="E39" s="47" t="s">
        <v>865</v>
      </c>
      <c r="F39" s="68" t="s">
        <v>45</v>
      </c>
      <c r="G39" s="389" t="s">
        <v>886</v>
      </c>
      <c r="H39" s="388">
        <v>2018</v>
      </c>
      <c r="I39" s="388">
        <v>2021</v>
      </c>
      <c r="J39" s="403">
        <v>78000</v>
      </c>
      <c r="K39" s="386" t="s">
        <v>0</v>
      </c>
      <c r="L39" s="46" t="s">
        <v>887</v>
      </c>
      <c r="M39" s="47" t="s">
        <v>328</v>
      </c>
      <c r="N39" s="160">
        <f>61463</f>
        <v>61463</v>
      </c>
      <c r="O39" s="160">
        <v>0</v>
      </c>
      <c r="P39" s="46" t="s">
        <v>888</v>
      </c>
      <c r="Q39" s="47">
        <v>1</v>
      </c>
      <c r="R39" s="47">
        <v>1</v>
      </c>
      <c r="S39" s="47">
        <v>2</v>
      </c>
      <c r="T39" s="47" t="s">
        <v>607</v>
      </c>
      <c r="U39" s="46" t="s">
        <v>889</v>
      </c>
    </row>
    <row r="40" spans="1:21" s="48" customFormat="1" ht="50" customHeight="1">
      <c r="A40" s="395">
        <v>3</v>
      </c>
      <c r="B40" s="395">
        <v>3.3</v>
      </c>
      <c r="C40" s="395">
        <v>1</v>
      </c>
      <c r="D40" s="390" t="s">
        <v>890</v>
      </c>
      <c r="E40" s="390" t="s">
        <v>891</v>
      </c>
      <c r="F40" s="378" t="s">
        <v>449</v>
      </c>
      <c r="G40" s="400" t="s">
        <v>892</v>
      </c>
      <c r="H40" s="388">
        <v>2018</v>
      </c>
      <c r="I40" s="388">
        <v>2021</v>
      </c>
      <c r="J40" s="403">
        <v>30000</v>
      </c>
      <c r="K40" s="386" t="s">
        <v>1</v>
      </c>
      <c r="L40" s="46" t="s">
        <v>893</v>
      </c>
      <c r="M40" s="47" t="s">
        <v>328</v>
      </c>
      <c r="N40" s="160">
        <f>26139</f>
        <v>26139</v>
      </c>
      <c r="O40" s="160">
        <v>0</v>
      </c>
      <c r="P40" s="46" t="s">
        <v>894</v>
      </c>
      <c r="Q40" s="47">
        <v>1</v>
      </c>
      <c r="R40" s="47">
        <v>1</v>
      </c>
      <c r="S40" s="47">
        <v>2</v>
      </c>
      <c r="T40" s="47" t="s">
        <v>607</v>
      </c>
      <c r="U40" s="46" t="s">
        <v>895</v>
      </c>
    </row>
    <row r="41" spans="1:21" s="48" customFormat="1" ht="50" customHeight="1">
      <c r="A41" s="395">
        <v>3</v>
      </c>
      <c r="B41" s="395">
        <v>3.3</v>
      </c>
      <c r="C41" s="404">
        <v>1</v>
      </c>
      <c r="D41" s="390" t="s">
        <v>896</v>
      </c>
      <c r="E41" s="390" t="s">
        <v>897</v>
      </c>
      <c r="F41" s="378" t="s">
        <v>45</v>
      </c>
      <c r="G41" s="400" t="s">
        <v>898</v>
      </c>
      <c r="H41" s="388">
        <v>2018</v>
      </c>
      <c r="I41" s="388">
        <v>2021</v>
      </c>
      <c r="J41" s="403">
        <v>65000</v>
      </c>
      <c r="K41" s="386" t="s">
        <v>0</v>
      </c>
      <c r="L41" s="46" t="s">
        <v>899</v>
      </c>
      <c r="M41" s="47" t="s">
        <v>328</v>
      </c>
      <c r="N41" s="160">
        <f>51219</f>
        <v>51219</v>
      </c>
      <c r="O41" s="160">
        <v>0</v>
      </c>
      <c r="P41" s="46" t="s">
        <v>900</v>
      </c>
      <c r="Q41" s="47">
        <v>1</v>
      </c>
      <c r="R41" s="47">
        <v>1</v>
      </c>
      <c r="S41" s="47">
        <v>2</v>
      </c>
      <c r="T41" s="47" t="s">
        <v>607</v>
      </c>
      <c r="U41" s="46" t="s">
        <v>901</v>
      </c>
    </row>
    <row r="42" spans="1:21" s="48" customFormat="1" ht="50" customHeight="1">
      <c r="A42" s="386">
        <v>3</v>
      </c>
      <c r="B42" s="386">
        <v>3.3</v>
      </c>
      <c r="C42" s="386">
        <v>1</v>
      </c>
      <c r="D42" s="46" t="s">
        <v>902</v>
      </c>
      <c r="E42" s="47" t="s">
        <v>903</v>
      </c>
      <c r="F42" s="47" t="s">
        <v>45</v>
      </c>
      <c r="G42" s="389" t="s">
        <v>904</v>
      </c>
      <c r="H42" s="388">
        <v>2020</v>
      </c>
      <c r="I42" s="388">
        <v>2021</v>
      </c>
      <c r="J42" s="160">
        <v>25000</v>
      </c>
      <c r="K42" s="47" t="s">
        <v>905</v>
      </c>
      <c r="L42" s="46" t="s">
        <v>906</v>
      </c>
      <c r="M42" s="46" t="s">
        <v>907</v>
      </c>
      <c r="N42" s="160">
        <f>34700</f>
        <v>34700</v>
      </c>
      <c r="O42" s="160">
        <v>0</v>
      </c>
      <c r="P42" s="46" t="s">
        <v>908</v>
      </c>
      <c r="Q42" s="47">
        <v>1</v>
      </c>
      <c r="R42" s="47">
        <v>1</v>
      </c>
      <c r="S42" s="47">
        <v>2</v>
      </c>
      <c r="T42" s="47" t="s">
        <v>10</v>
      </c>
      <c r="U42" s="46" t="s">
        <v>909</v>
      </c>
    </row>
    <row r="43" spans="1:21" s="48" customFormat="1" ht="50" customHeight="1">
      <c r="A43" s="386">
        <v>3</v>
      </c>
      <c r="B43" s="405">
        <v>3.3</v>
      </c>
      <c r="C43" s="405">
        <v>2</v>
      </c>
      <c r="D43" s="390" t="s">
        <v>910</v>
      </c>
      <c r="E43" s="390" t="s">
        <v>126</v>
      </c>
      <c r="F43" s="390" t="s">
        <v>45</v>
      </c>
      <c r="G43" s="400" t="s">
        <v>138</v>
      </c>
      <c r="H43" s="388">
        <v>2018</v>
      </c>
      <c r="I43" s="388">
        <v>2021</v>
      </c>
      <c r="J43" s="55">
        <v>50000</v>
      </c>
      <c r="K43" s="386" t="s">
        <v>1</v>
      </c>
      <c r="L43" s="46" t="s">
        <v>911</v>
      </c>
      <c r="M43" s="68" t="s">
        <v>328</v>
      </c>
      <c r="N43" s="160">
        <f>39399</f>
        <v>39399</v>
      </c>
      <c r="O43" s="85">
        <v>0</v>
      </c>
      <c r="P43" s="45" t="s">
        <v>912</v>
      </c>
      <c r="Q43" s="68">
        <v>0</v>
      </c>
      <c r="R43" s="68">
        <v>0</v>
      </c>
      <c r="S43" s="68">
        <v>2</v>
      </c>
      <c r="T43" s="47" t="s">
        <v>607</v>
      </c>
      <c r="U43" s="46" t="s">
        <v>913</v>
      </c>
    </row>
    <row r="44" spans="1:21" s="48" customFormat="1" ht="50" customHeight="1">
      <c r="A44" s="377">
        <v>3</v>
      </c>
      <c r="B44" s="377">
        <v>3.3</v>
      </c>
      <c r="C44" s="377">
        <v>1</v>
      </c>
      <c r="D44" s="46" t="s">
        <v>914</v>
      </c>
      <c r="E44" s="46" t="s">
        <v>915</v>
      </c>
      <c r="F44" s="46" t="s">
        <v>45</v>
      </c>
      <c r="G44" s="389" t="s">
        <v>916</v>
      </c>
      <c r="H44" s="388">
        <v>2020</v>
      </c>
      <c r="I44" s="388">
        <v>2021</v>
      </c>
      <c r="J44" s="37">
        <v>30000</v>
      </c>
      <c r="K44" s="46" t="s">
        <v>0</v>
      </c>
      <c r="L44" s="46" t="s">
        <v>917</v>
      </c>
      <c r="M44" s="46" t="s">
        <v>918</v>
      </c>
      <c r="N44" s="37">
        <f>26139</f>
        <v>26139</v>
      </c>
      <c r="O44" s="37">
        <v>0</v>
      </c>
      <c r="P44" s="46" t="s">
        <v>919</v>
      </c>
      <c r="Q44" s="46">
        <v>1</v>
      </c>
      <c r="R44" s="46">
        <v>1</v>
      </c>
      <c r="S44" s="46">
        <v>2</v>
      </c>
      <c r="T44" s="46" t="s">
        <v>607</v>
      </c>
      <c r="U44" s="46" t="s">
        <v>920</v>
      </c>
    </row>
    <row r="45" spans="1:21" s="48" customFormat="1" ht="50" customHeight="1">
      <c r="A45" s="386">
        <v>3</v>
      </c>
      <c r="B45" s="386">
        <v>3.3</v>
      </c>
      <c r="C45" s="386">
        <v>2</v>
      </c>
      <c r="D45" s="45" t="s">
        <v>921</v>
      </c>
      <c r="E45" s="68" t="s">
        <v>922</v>
      </c>
      <c r="F45" s="68" t="s">
        <v>45</v>
      </c>
      <c r="G45" s="406" t="s">
        <v>923</v>
      </c>
      <c r="H45" s="388">
        <v>2018</v>
      </c>
      <c r="I45" s="388">
        <v>2021</v>
      </c>
      <c r="J45" s="85">
        <v>50000</v>
      </c>
      <c r="K45" s="68" t="s">
        <v>0</v>
      </c>
      <c r="L45" s="45" t="s">
        <v>924</v>
      </c>
      <c r="M45" s="68"/>
      <c r="N45" s="407">
        <f>50399</f>
        <v>50399</v>
      </c>
      <c r="O45" s="85">
        <v>0</v>
      </c>
      <c r="P45" s="45" t="s">
        <v>925</v>
      </c>
      <c r="Q45" s="68">
        <v>2</v>
      </c>
      <c r="R45" s="68">
        <v>1</v>
      </c>
      <c r="S45" s="68">
        <v>0</v>
      </c>
      <c r="T45" s="68" t="s">
        <v>16</v>
      </c>
      <c r="U45" s="45" t="s">
        <v>926</v>
      </c>
    </row>
    <row r="46" spans="1:21" s="48" customFormat="1" ht="50" customHeight="1">
      <c r="A46" s="386">
        <v>3</v>
      </c>
      <c r="B46" s="386">
        <v>3.3</v>
      </c>
      <c r="C46" s="386">
        <v>2</v>
      </c>
      <c r="D46" s="45" t="s">
        <v>927</v>
      </c>
      <c r="E46" s="68" t="s">
        <v>922</v>
      </c>
      <c r="F46" s="68" t="s">
        <v>45</v>
      </c>
      <c r="G46" s="406" t="s">
        <v>928</v>
      </c>
      <c r="H46" s="388">
        <v>2018</v>
      </c>
      <c r="I46" s="388">
        <v>2021</v>
      </c>
      <c r="J46" s="85">
        <v>40000</v>
      </c>
      <c r="K46" s="68" t="s">
        <v>0</v>
      </c>
      <c r="L46" s="45" t="s">
        <v>929</v>
      </c>
      <c r="M46" s="45" t="s">
        <v>930</v>
      </c>
      <c r="N46" s="407">
        <f>31519</f>
        <v>31519</v>
      </c>
      <c r="O46" s="85">
        <v>0</v>
      </c>
      <c r="P46" s="45" t="s">
        <v>931</v>
      </c>
      <c r="Q46" s="68">
        <v>2</v>
      </c>
      <c r="R46" s="68">
        <v>2</v>
      </c>
      <c r="S46" s="68">
        <v>1</v>
      </c>
      <c r="T46" s="68" t="s">
        <v>607</v>
      </c>
      <c r="U46" s="45" t="s">
        <v>932</v>
      </c>
    </row>
    <row r="47" spans="1:21" s="48" customFormat="1" ht="50" customHeight="1">
      <c r="A47" s="386">
        <v>3</v>
      </c>
      <c r="B47" s="386">
        <v>3.3</v>
      </c>
      <c r="C47" s="386">
        <v>1</v>
      </c>
      <c r="D47" s="45" t="s">
        <v>933</v>
      </c>
      <c r="E47" s="68" t="s">
        <v>922</v>
      </c>
      <c r="F47" s="68" t="s">
        <v>45</v>
      </c>
      <c r="G47" s="238" t="s">
        <v>934</v>
      </c>
      <c r="H47" s="388">
        <v>2020</v>
      </c>
      <c r="I47" s="388">
        <v>2021</v>
      </c>
      <c r="J47" s="85">
        <v>30000</v>
      </c>
      <c r="K47" s="68" t="s">
        <v>0</v>
      </c>
      <c r="L47" s="45" t="s">
        <v>935</v>
      </c>
      <c r="M47" s="45" t="s">
        <v>936</v>
      </c>
      <c r="N47" s="407">
        <f>28700</f>
        <v>28700</v>
      </c>
      <c r="O47" s="85">
        <v>0</v>
      </c>
      <c r="P47" s="45" t="s">
        <v>937</v>
      </c>
      <c r="Q47" s="68">
        <v>2</v>
      </c>
      <c r="R47" s="68">
        <v>1</v>
      </c>
      <c r="S47" s="68">
        <v>0</v>
      </c>
      <c r="T47" s="68" t="s">
        <v>607</v>
      </c>
      <c r="U47" s="45" t="s">
        <v>938</v>
      </c>
    </row>
    <row r="48" spans="1:21" s="48" customFormat="1" ht="50" customHeight="1">
      <c r="A48" s="377">
        <v>3</v>
      </c>
      <c r="B48" s="377">
        <v>3.3</v>
      </c>
      <c r="C48" s="377">
        <v>1</v>
      </c>
      <c r="D48" s="46" t="s">
        <v>939</v>
      </c>
      <c r="E48" s="46" t="s">
        <v>940</v>
      </c>
      <c r="F48" s="46" t="s">
        <v>45</v>
      </c>
      <c r="G48" s="408"/>
      <c r="H48" s="409">
        <v>2019</v>
      </c>
      <c r="I48" s="409">
        <v>2021</v>
      </c>
      <c r="J48" s="160">
        <v>30000</v>
      </c>
      <c r="K48" s="47" t="s">
        <v>1</v>
      </c>
      <c r="L48" s="46" t="s">
        <v>941</v>
      </c>
      <c r="M48" s="46" t="s">
        <v>942</v>
      </c>
      <c r="N48" s="407">
        <f>15760</f>
        <v>15760</v>
      </c>
      <c r="O48" s="160">
        <v>0</v>
      </c>
      <c r="P48" s="46" t="s">
        <v>943</v>
      </c>
      <c r="Q48" s="47">
        <v>1</v>
      </c>
      <c r="R48" s="47">
        <v>1</v>
      </c>
      <c r="S48" s="47">
        <v>2</v>
      </c>
      <c r="T48" s="47" t="s">
        <v>69</v>
      </c>
      <c r="U48" s="383" t="s">
        <v>944</v>
      </c>
    </row>
    <row r="49" spans="1:50" s="48" customFormat="1" ht="18" customHeight="1">
      <c r="A49" s="410"/>
      <c r="B49" s="410"/>
      <c r="C49" s="410"/>
      <c r="D49" s="411"/>
      <c r="E49" s="411"/>
      <c r="F49" s="222"/>
      <c r="G49" s="412"/>
      <c r="H49" s="413"/>
      <c r="I49" s="413"/>
      <c r="J49" s="174"/>
      <c r="K49" s="414"/>
      <c r="L49" s="222" t="s">
        <v>945</v>
      </c>
      <c r="M49" s="415">
        <f>N49+O49</f>
        <v>714706</v>
      </c>
      <c r="N49" s="416">
        <f>SUM(N18:N48)</f>
        <v>706217.98</v>
      </c>
      <c r="O49" s="416">
        <f>SUM(O18:O48)</f>
        <v>8488.02</v>
      </c>
      <c r="P49" s="411"/>
      <c r="Q49" s="414"/>
      <c r="R49" s="414"/>
      <c r="S49" s="414"/>
      <c r="T49" s="414"/>
      <c r="U49" s="417"/>
    </row>
    <row r="50" spans="1:50" s="48" customFormat="1" ht="18" customHeight="1">
      <c r="A50" s="418" t="s">
        <v>476</v>
      </c>
      <c r="B50" s="377"/>
      <c r="C50" s="377"/>
      <c r="D50" s="46"/>
      <c r="E50" s="46"/>
      <c r="F50" s="46"/>
      <c r="G50" s="408"/>
      <c r="H50" s="419"/>
      <c r="I50" s="419"/>
      <c r="J50" s="160"/>
      <c r="K50" s="47"/>
      <c r="L50" s="46"/>
      <c r="M50" s="46"/>
      <c r="N50" s="407"/>
      <c r="O50" s="160"/>
      <c r="P50" s="46"/>
      <c r="Q50" s="47"/>
      <c r="R50" s="47"/>
      <c r="S50" s="47"/>
      <c r="T50" s="47"/>
      <c r="U50" s="383"/>
    </row>
    <row r="51" spans="1:50" s="48" customFormat="1" ht="50" customHeight="1">
      <c r="A51" s="377">
        <v>3</v>
      </c>
      <c r="B51" s="377">
        <v>3.2</v>
      </c>
      <c r="C51" s="377">
        <v>1</v>
      </c>
      <c r="D51" s="46" t="s">
        <v>946</v>
      </c>
      <c r="E51" s="46" t="s">
        <v>947</v>
      </c>
      <c r="F51" s="46" t="s">
        <v>476</v>
      </c>
      <c r="G51" s="389" t="s">
        <v>948</v>
      </c>
      <c r="H51" s="393">
        <v>2020</v>
      </c>
      <c r="I51" s="393">
        <v>2021</v>
      </c>
      <c r="J51" s="37">
        <f>74000</f>
        <v>74000</v>
      </c>
      <c r="K51" s="46" t="s">
        <v>0</v>
      </c>
      <c r="L51" s="46" t="s">
        <v>949</v>
      </c>
      <c r="M51" s="46" t="s">
        <v>452</v>
      </c>
      <c r="N51" s="37">
        <f>54239</f>
        <v>54239</v>
      </c>
      <c r="O51" s="37">
        <v>0</v>
      </c>
      <c r="P51" s="46" t="s">
        <v>950</v>
      </c>
      <c r="Q51" s="46">
        <v>1</v>
      </c>
      <c r="R51" s="46">
        <v>1</v>
      </c>
      <c r="S51" s="46">
        <v>2</v>
      </c>
      <c r="T51" s="46" t="s">
        <v>951</v>
      </c>
      <c r="U51" s="46" t="s">
        <v>952</v>
      </c>
    </row>
    <row r="52" spans="1:50" s="48" customFormat="1" ht="50" customHeight="1">
      <c r="A52" s="386">
        <v>3</v>
      </c>
      <c r="B52" s="377">
        <v>3.3</v>
      </c>
      <c r="C52" s="386">
        <v>1</v>
      </c>
      <c r="D52" s="46" t="s">
        <v>953</v>
      </c>
      <c r="E52" s="47" t="s">
        <v>954</v>
      </c>
      <c r="F52" s="47" t="s">
        <v>476</v>
      </c>
      <c r="G52" s="387" t="s">
        <v>955</v>
      </c>
      <c r="H52" s="388">
        <v>2018</v>
      </c>
      <c r="I52" s="388">
        <v>2021</v>
      </c>
      <c r="J52" s="160">
        <v>32000</v>
      </c>
      <c r="K52" s="386" t="s">
        <v>0</v>
      </c>
      <c r="L52" s="45" t="s">
        <v>956</v>
      </c>
      <c r="M52" s="46" t="s">
        <v>957</v>
      </c>
      <c r="N52" s="407">
        <f>23520</f>
        <v>23520</v>
      </c>
      <c r="O52" s="85">
        <v>0</v>
      </c>
      <c r="P52" s="46" t="s">
        <v>958</v>
      </c>
      <c r="Q52" s="386">
        <v>1</v>
      </c>
      <c r="R52" s="386">
        <v>1</v>
      </c>
      <c r="S52" s="386">
        <v>2</v>
      </c>
      <c r="T52" s="47" t="s">
        <v>607</v>
      </c>
      <c r="U52" s="46" t="s">
        <v>959</v>
      </c>
    </row>
    <row r="53" spans="1:50" s="48" customFormat="1" ht="50" customHeight="1">
      <c r="A53" s="405">
        <v>3</v>
      </c>
      <c r="B53" s="395">
        <v>3.3</v>
      </c>
      <c r="C53" s="404">
        <v>1</v>
      </c>
      <c r="D53" s="383" t="s">
        <v>960</v>
      </c>
      <c r="E53" s="378" t="s">
        <v>961</v>
      </c>
      <c r="F53" s="378" t="s">
        <v>476</v>
      </c>
      <c r="G53" s="420" t="s">
        <v>962</v>
      </c>
      <c r="H53" s="388">
        <v>2018</v>
      </c>
      <c r="I53" s="388">
        <v>2021</v>
      </c>
      <c r="J53" s="403">
        <v>42000</v>
      </c>
      <c r="K53" s="386" t="s">
        <v>1</v>
      </c>
      <c r="L53" s="46" t="s">
        <v>963</v>
      </c>
      <c r="M53" s="47" t="s">
        <v>328</v>
      </c>
      <c r="N53" s="160">
        <f>33095</f>
        <v>33095</v>
      </c>
      <c r="O53" s="160">
        <v>0</v>
      </c>
      <c r="P53" s="46" t="s">
        <v>964</v>
      </c>
      <c r="Q53" s="47">
        <v>2</v>
      </c>
      <c r="R53" s="47">
        <v>0</v>
      </c>
      <c r="S53" s="47">
        <v>0</v>
      </c>
      <c r="T53" s="47" t="s">
        <v>607</v>
      </c>
      <c r="U53" s="46" t="s">
        <v>965</v>
      </c>
    </row>
    <row r="54" spans="1:50" s="48" customFormat="1" ht="50" customHeight="1">
      <c r="A54" s="377">
        <v>3</v>
      </c>
      <c r="B54" s="377">
        <v>3.3</v>
      </c>
      <c r="C54" s="377">
        <v>1</v>
      </c>
      <c r="D54" s="46" t="s">
        <v>966</v>
      </c>
      <c r="E54" s="46" t="s">
        <v>947</v>
      </c>
      <c r="F54" s="46" t="s">
        <v>476</v>
      </c>
      <c r="G54" s="389" t="s">
        <v>967</v>
      </c>
      <c r="H54" s="388">
        <v>2018</v>
      </c>
      <c r="I54" s="388">
        <v>2021</v>
      </c>
      <c r="J54" s="37">
        <v>62000</v>
      </c>
      <c r="K54" s="46" t="s">
        <v>0</v>
      </c>
      <c r="L54" s="46" t="s">
        <v>968</v>
      </c>
      <c r="M54" s="46" t="s">
        <v>969</v>
      </c>
      <c r="N54" s="37">
        <f>48855</f>
        <v>48855</v>
      </c>
      <c r="O54" s="37">
        <v>0</v>
      </c>
      <c r="P54" s="46" t="s">
        <v>970</v>
      </c>
      <c r="Q54" s="46">
        <v>2</v>
      </c>
      <c r="R54" s="46">
        <v>1</v>
      </c>
      <c r="S54" s="46">
        <v>2</v>
      </c>
      <c r="T54" s="46" t="s">
        <v>971</v>
      </c>
      <c r="U54" s="46" t="s">
        <v>972</v>
      </c>
    </row>
    <row r="55" spans="1:50" s="48" customFormat="1" ht="18" customHeight="1">
      <c r="A55" s="410"/>
      <c r="B55" s="410"/>
      <c r="C55" s="410"/>
      <c r="D55" s="411"/>
      <c r="E55" s="411"/>
      <c r="F55" s="222"/>
      <c r="G55" s="412"/>
      <c r="H55" s="413"/>
      <c r="I55" s="413"/>
      <c r="J55" s="174"/>
      <c r="K55" s="414"/>
      <c r="L55" s="222" t="s">
        <v>525</v>
      </c>
      <c r="M55" s="223">
        <f>N55+O55</f>
        <v>159709</v>
      </c>
      <c r="N55" s="416">
        <f>SUM(N51:N54)</f>
        <v>159709</v>
      </c>
      <c r="O55" s="174">
        <f>SUM(O51:O54)</f>
        <v>0</v>
      </c>
      <c r="P55" s="411"/>
      <c r="Q55" s="414"/>
      <c r="R55" s="414"/>
      <c r="S55" s="414"/>
      <c r="T55" s="414"/>
      <c r="U55" s="417"/>
    </row>
    <row r="56" spans="1:50" s="48" customFormat="1" ht="18" customHeight="1">
      <c r="A56" s="418" t="s">
        <v>688</v>
      </c>
      <c r="B56" s="377"/>
      <c r="C56" s="377"/>
      <c r="D56" s="46"/>
      <c r="E56" s="46"/>
      <c r="F56" s="46"/>
      <c r="G56" s="408"/>
      <c r="H56" s="419"/>
      <c r="I56" s="419"/>
      <c r="J56" s="160"/>
      <c r="K56" s="47"/>
      <c r="L56" s="46"/>
      <c r="M56" s="46"/>
      <c r="N56" s="407"/>
      <c r="O56" s="160"/>
      <c r="P56" s="46"/>
      <c r="Q56" s="47"/>
      <c r="R56" s="47"/>
      <c r="S56" s="47"/>
      <c r="T56" s="47"/>
      <c r="U56" s="383"/>
    </row>
    <row r="57" spans="1:50" s="382" customFormat="1" ht="50" customHeight="1">
      <c r="A57" s="377">
        <v>3</v>
      </c>
      <c r="B57" s="377" t="s">
        <v>51</v>
      </c>
      <c r="C57" s="377">
        <v>1</v>
      </c>
      <c r="D57" s="45" t="s">
        <v>973</v>
      </c>
      <c r="E57" s="45" t="s">
        <v>974</v>
      </c>
      <c r="F57" s="378" t="s">
        <v>688</v>
      </c>
      <c r="G57" s="379"/>
      <c r="H57" s="398">
        <v>2019</v>
      </c>
      <c r="I57" s="398">
        <v>2021</v>
      </c>
      <c r="J57" s="160">
        <v>40000</v>
      </c>
      <c r="K57" s="381"/>
      <c r="L57" s="421"/>
      <c r="M57" s="421"/>
      <c r="N57" s="37">
        <v>40000</v>
      </c>
      <c r="O57" s="49">
        <v>0</v>
      </c>
      <c r="P57" s="383" t="s">
        <v>975</v>
      </c>
      <c r="Q57" s="384"/>
      <c r="R57" s="384"/>
      <c r="S57" s="384"/>
      <c r="T57" s="384"/>
      <c r="U57" s="383"/>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row>
    <row r="58" spans="1:50" s="48" customFormat="1" ht="50" customHeight="1">
      <c r="A58" s="386">
        <v>3</v>
      </c>
      <c r="B58" s="386">
        <v>3.3</v>
      </c>
      <c r="C58" s="386">
        <v>1</v>
      </c>
      <c r="D58" s="46" t="s">
        <v>976</v>
      </c>
      <c r="E58" s="422" t="s">
        <v>977</v>
      </c>
      <c r="F58" s="68" t="s">
        <v>688</v>
      </c>
      <c r="G58" s="238" t="s">
        <v>978</v>
      </c>
      <c r="H58" s="388">
        <v>2019</v>
      </c>
      <c r="I58" s="388">
        <v>2021</v>
      </c>
      <c r="J58" s="160">
        <v>96000</v>
      </c>
      <c r="K58" s="386" t="s">
        <v>0</v>
      </c>
      <c r="L58" s="46" t="s">
        <v>979</v>
      </c>
      <c r="M58" s="47"/>
      <c r="N58" s="160">
        <f>75646</f>
        <v>75646</v>
      </c>
      <c r="O58" s="160">
        <v>0</v>
      </c>
      <c r="P58" s="46" t="s">
        <v>980</v>
      </c>
      <c r="Q58" s="47">
        <v>2</v>
      </c>
      <c r="R58" s="47">
        <v>1</v>
      </c>
      <c r="S58" s="47">
        <v>1</v>
      </c>
      <c r="T58" s="47" t="s">
        <v>607</v>
      </c>
      <c r="U58" s="46" t="s">
        <v>981</v>
      </c>
    </row>
    <row r="59" spans="1:50" s="48" customFormat="1" ht="50" customHeight="1">
      <c r="A59" s="386">
        <v>3</v>
      </c>
      <c r="B59" s="386">
        <v>3.3</v>
      </c>
      <c r="C59" s="386">
        <v>2</v>
      </c>
      <c r="D59" s="46" t="s">
        <v>982</v>
      </c>
      <c r="E59" s="422" t="s">
        <v>977</v>
      </c>
      <c r="F59" s="68" t="s">
        <v>688</v>
      </c>
      <c r="G59" s="238" t="s">
        <v>983</v>
      </c>
      <c r="H59" s="388">
        <v>2019</v>
      </c>
      <c r="I59" s="388">
        <v>2021</v>
      </c>
      <c r="J59" s="403">
        <v>58000</v>
      </c>
      <c r="K59" s="386" t="s">
        <v>0</v>
      </c>
      <c r="L59" s="46" t="s">
        <v>984</v>
      </c>
      <c r="M59" s="47"/>
      <c r="N59" s="160">
        <f>45703</f>
        <v>45703</v>
      </c>
      <c r="O59" s="160">
        <v>0</v>
      </c>
      <c r="P59" s="46" t="s">
        <v>985</v>
      </c>
      <c r="Q59" s="47">
        <v>2</v>
      </c>
      <c r="R59" s="47">
        <v>1</v>
      </c>
      <c r="S59" s="47">
        <v>1</v>
      </c>
      <c r="T59" s="47" t="s">
        <v>607</v>
      </c>
      <c r="U59" s="46" t="s">
        <v>986</v>
      </c>
    </row>
    <row r="60" spans="1:50" s="48" customFormat="1" ht="50" customHeight="1">
      <c r="A60" s="386">
        <v>3</v>
      </c>
      <c r="B60" s="386">
        <v>3.3</v>
      </c>
      <c r="C60" s="386">
        <v>1</v>
      </c>
      <c r="D60" s="46" t="s">
        <v>987</v>
      </c>
      <c r="E60" s="47" t="s">
        <v>988</v>
      </c>
      <c r="F60" s="47" t="s">
        <v>989</v>
      </c>
      <c r="G60" s="389" t="s">
        <v>990</v>
      </c>
      <c r="H60" s="393">
        <v>2020</v>
      </c>
      <c r="I60" s="393">
        <v>2021</v>
      </c>
      <c r="J60" s="160">
        <v>60000</v>
      </c>
      <c r="K60" s="386" t="s">
        <v>0</v>
      </c>
      <c r="L60" s="46" t="s">
        <v>991</v>
      </c>
      <c r="M60" s="46" t="s">
        <v>992</v>
      </c>
      <c r="N60" s="160">
        <f>54366</f>
        <v>54366</v>
      </c>
      <c r="O60" s="160">
        <v>0</v>
      </c>
      <c r="P60" s="46" t="s">
        <v>993</v>
      </c>
      <c r="Q60" s="47">
        <v>2</v>
      </c>
      <c r="R60" s="47" t="s">
        <v>994</v>
      </c>
      <c r="S60" s="47">
        <v>1</v>
      </c>
      <c r="T60" s="47" t="s">
        <v>607</v>
      </c>
      <c r="U60" s="46" t="s">
        <v>995</v>
      </c>
    </row>
    <row r="61" spans="1:50" s="48" customFormat="1" ht="50" customHeight="1">
      <c r="A61" s="386">
        <v>3</v>
      </c>
      <c r="B61" s="386">
        <v>3.3</v>
      </c>
      <c r="C61" s="386">
        <v>1</v>
      </c>
      <c r="D61" s="46" t="s">
        <v>996</v>
      </c>
      <c r="E61" s="47" t="s">
        <v>997</v>
      </c>
      <c r="F61" s="47" t="s">
        <v>688</v>
      </c>
      <c r="G61" s="389" t="s">
        <v>998</v>
      </c>
      <c r="H61" s="388">
        <v>2020</v>
      </c>
      <c r="I61" s="388">
        <v>2021</v>
      </c>
      <c r="J61" s="160">
        <v>25000</v>
      </c>
      <c r="K61" s="47" t="s">
        <v>0</v>
      </c>
      <c r="L61" s="46" t="s">
        <v>999</v>
      </c>
      <c r="M61" s="46" t="s">
        <v>1000</v>
      </c>
      <c r="N61" s="407">
        <f>19700</f>
        <v>19700</v>
      </c>
      <c r="O61" s="407">
        <v>0</v>
      </c>
      <c r="P61" s="46" t="s">
        <v>1001</v>
      </c>
      <c r="Q61" s="46">
        <v>2</v>
      </c>
      <c r="R61" s="47">
        <v>1</v>
      </c>
      <c r="S61" s="47">
        <v>1</v>
      </c>
      <c r="T61" s="47" t="s">
        <v>5</v>
      </c>
      <c r="U61" s="46" t="s">
        <v>1002</v>
      </c>
    </row>
    <row r="62" spans="1:50" s="48" customFormat="1" ht="50" customHeight="1">
      <c r="A62" s="386">
        <v>3</v>
      </c>
      <c r="B62" s="386">
        <v>3.3</v>
      </c>
      <c r="C62" s="386">
        <v>1</v>
      </c>
      <c r="D62" s="46" t="s">
        <v>1003</v>
      </c>
      <c r="E62" s="47" t="s">
        <v>997</v>
      </c>
      <c r="F62" s="47" t="s">
        <v>688</v>
      </c>
      <c r="G62" s="389" t="s">
        <v>1004</v>
      </c>
      <c r="H62" s="393">
        <v>2018</v>
      </c>
      <c r="I62" s="393">
        <v>2021</v>
      </c>
      <c r="J62" s="160">
        <v>15000</v>
      </c>
      <c r="K62" s="47" t="s">
        <v>1005</v>
      </c>
      <c r="L62" s="46" t="s">
        <v>1006</v>
      </c>
      <c r="M62" s="46" t="s">
        <v>1007</v>
      </c>
      <c r="N62" s="407">
        <f>11820</f>
        <v>11820</v>
      </c>
      <c r="O62" s="407">
        <v>0</v>
      </c>
      <c r="P62" s="46" t="s">
        <v>1008</v>
      </c>
      <c r="Q62" s="47">
        <v>2</v>
      </c>
      <c r="R62" s="47">
        <v>1</v>
      </c>
      <c r="S62" s="47">
        <v>1</v>
      </c>
      <c r="T62" s="47" t="s">
        <v>5</v>
      </c>
      <c r="U62" s="383" t="s">
        <v>1009</v>
      </c>
    </row>
    <row r="63" spans="1:50" s="48" customFormat="1" ht="50" customHeight="1">
      <c r="A63" s="386">
        <v>3</v>
      </c>
      <c r="B63" s="386">
        <v>3.3</v>
      </c>
      <c r="C63" s="386">
        <v>1</v>
      </c>
      <c r="D63" s="46" t="s">
        <v>1003</v>
      </c>
      <c r="E63" s="46" t="s">
        <v>1010</v>
      </c>
      <c r="F63" s="47" t="s">
        <v>688</v>
      </c>
      <c r="G63" s="389" t="s">
        <v>1011</v>
      </c>
      <c r="H63" s="393">
        <v>2018</v>
      </c>
      <c r="I63" s="393">
        <v>2021</v>
      </c>
      <c r="J63" s="160">
        <v>10000</v>
      </c>
      <c r="K63" s="47" t="s">
        <v>0</v>
      </c>
      <c r="L63" s="46" t="s">
        <v>1006</v>
      </c>
      <c r="M63" s="46" t="s">
        <v>1012</v>
      </c>
      <c r="N63" s="407">
        <f>9380</f>
        <v>9380</v>
      </c>
      <c r="O63" s="407">
        <v>0</v>
      </c>
      <c r="P63" s="46" t="s">
        <v>996</v>
      </c>
      <c r="Q63" s="47">
        <v>2</v>
      </c>
      <c r="R63" s="47">
        <v>1</v>
      </c>
      <c r="S63" s="47">
        <v>1</v>
      </c>
      <c r="T63" s="47" t="s">
        <v>5</v>
      </c>
      <c r="U63" s="383" t="s">
        <v>1013</v>
      </c>
    </row>
    <row r="64" spans="1:50" s="426" customFormat="1" ht="18" customHeight="1">
      <c r="A64" s="423"/>
      <c r="B64" s="423"/>
      <c r="C64" s="423"/>
      <c r="D64" s="411"/>
      <c r="E64" s="411"/>
      <c r="F64" s="414"/>
      <c r="G64" s="424"/>
      <c r="H64" s="425"/>
      <c r="I64" s="425"/>
      <c r="J64" s="174"/>
      <c r="K64" s="414"/>
      <c r="L64" s="222" t="s">
        <v>1014</v>
      </c>
      <c r="M64" s="415">
        <f>N64+O64</f>
        <v>256615</v>
      </c>
      <c r="N64" s="416">
        <f>SUM(N57:N63)</f>
        <v>256615</v>
      </c>
      <c r="O64" s="416">
        <f>SUM(O57:O63)</f>
        <v>0</v>
      </c>
      <c r="P64" s="411"/>
      <c r="Q64" s="414"/>
      <c r="R64" s="414"/>
      <c r="S64" s="414"/>
      <c r="T64" s="414"/>
      <c r="U64" s="417"/>
    </row>
    <row r="65" spans="1:21" s="426" customFormat="1" ht="18" customHeight="1">
      <c r="A65" s="427" t="s">
        <v>526</v>
      </c>
      <c r="B65" s="428"/>
      <c r="C65" s="428"/>
      <c r="D65" s="429"/>
      <c r="E65" s="429"/>
      <c r="F65" s="430"/>
      <c r="G65" s="431"/>
      <c r="H65" s="432"/>
      <c r="I65" s="432"/>
      <c r="J65" s="433"/>
      <c r="K65" s="430"/>
      <c r="L65" s="429"/>
      <c r="M65" s="429"/>
      <c r="N65" s="407"/>
      <c r="O65" s="407"/>
      <c r="P65" s="429"/>
      <c r="Q65" s="430"/>
      <c r="R65" s="430"/>
      <c r="S65" s="430"/>
      <c r="T65" s="430"/>
      <c r="U65" s="434"/>
    </row>
    <row r="66" spans="1:21" s="48" customFormat="1" ht="50" customHeight="1">
      <c r="A66" s="386">
        <v>3</v>
      </c>
      <c r="B66" s="386">
        <v>3.1</v>
      </c>
      <c r="C66" s="386"/>
      <c r="D66" s="45" t="s">
        <v>1015</v>
      </c>
      <c r="E66" s="435" t="s">
        <v>1016</v>
      </c>
      <c r="F66" s="435" t="s">
        <v>526</v>
      </c>
      <c r="G66" s="387" t="s">
        <v>1017</v>
      </c>
      <c r="H66" s="436">
        <v>2020</v>
      </c>
      <c r="I66" s="436">
        <v>2021</v>
      </c>
      <c r="J66" s="160">
        <v>23000</v>
      </c>
      <c r="K66" s="47" t="s">
        <v>0</v>
      </c>
      <c r="L66" s="46" t="s">
        <v>1018</v>
      </c>
      <c r="M66" s="47" t="s">
        <v>1019</v>
      </c>
      <c r="N66" s="160">
        <f>11270*69%</f>
        <v>7776.2999999999993</v>
      </c>
      <c r="O66" s="160">
        <f>11270*31%</f>
        <v>3493.7</v>
      </c>
      <c r="P66" s="45" t="s">
        <v>1020</v>
      </c>
      <c r="Q66" s="47">
        <v>0</v>
      </c>
      <c r="R66" s="47">
        <v>0</v>
      </c>
      <c r="S66" s="47">
        <v>0</v>
      </c>
      <c r="T66" s="47" t="s">
        <v>69</v>
      </c>
      <c r="U66" s="437" t="s">
        <v>1021</v>
      </c>
    </row>
    <row r="67" spans="1:21" s="48" customFormat="1" ht="50" customHeight="1">
      <c r="A67" s="386">
        <v>3</v>
      </c>
      <c r="B67" s="386">
        <v>3.1</v>
      </c>
      <c r="C67" s="384">
        <v>1</v>
      </c>
      <c r="D67" s="390" t="s">
        <v>1022</v>
      </c>
      <c r="E67" s="383" t="s">
        <v>1023</v>
      </c>
      <c r="F67" s="378" t="s">
        <v>526</v>
      </c>
      <c r="G67" s="408"/>
      <c r="H67" s="438">
        <v>2019</v>
      </c>
      <c r="I67" s="438">
        <v>2021</v>
      </c>
      <c r="J67" s="392">
        <v>34500</v>
      </c>
      <c r="K67" s="390" t="s">
        <v>0</v>
      </c>
      <c r="L67" s="383" t="s">
        <v>1024</v>
      </c>
      <c r="M67" s="47" t="s">
        <v>1019</v>
      </c>
      <c r="N67" s="37">
        <f>24302</f>
        <v>24302</v>
      </c>
      <c r="O67" s="160">
        <v>0</v>
      </c>
      <c r="P67" s="390" t="s">
        <v>829</v>
      </c>
      <c r="Q67" s="395">
        <v>1</v>
      </c>
      <c r="R67" s="395">
        <v>1</v>
      </c>
      <c r="S67" s="395">
        <v>0</v>
      </c>
      <c r="T67" s="378" t="s">
        <v>69</v>
      </c>
      <c r="U67" s="46" t="s">
        <v>1025</v>
      </c>
    </row>
    <row r="68" spans="1:21" s="48" customFormat="1" ht="50" customHeight="1">
      <c r="A68" s="386">
        <v>3</v>
      </c>
      <c r="B68" s="386">
        <v>3.1</v>
      </c>
      <c r="C68" s="405">
        <v>1</v>
      </c>
      <c r="D68" s="383" t="s">
        <v>1026</v>
      </c>
      <c r="E68" s="383" t="s">
        <v>1023</v>
      </c>
      <c r="F68" s="383" t="s">
        <v>526</v>
      </c>
      <c r="G68" s="420" t="s">
        <v>1027</v>
      </c>
      <c r="H68" s="398">
        <v>2020</v>
      </c>
      <c r="I68" s="398">
        <v>2021</v>
      </c>
      <c r="J68" s="85">
        <v>30000</v>
      </c>
      <c r="K68" s="390" t="s">
        <v>0</v>
      </c>
      <c r="L68" s="383" t="s">
        <v>1028</v>
      </c>
      <c r="M68" s="390" t="s">
        <v>1019</v>
      </c>
      <c r="N68" s="37">
        <f>21132</f>
        <v>21132</v>
      </c>
      <c r="O68" s="37">
        <v>0</v>
      </c>
      <c r="P68" s="383" t="s">
        <v>1029</v>
      </c>
      <c r="Q68" s="383">
        <v>1</v>
      </c>
      <c r="R68" s="383">
        <v>1</v>
      </c>
      <c r="S68" s="383">
        <v>0</v>
      </c>
      <c r="T68" s="383" t="s">
        <v>69</v>
      </c>
      <c r="U68" s="46" t="s">
        <v>1030</v>
      </c>
    </row>
    <row r="69" spans="1:21" s="48" customFormat="1" ht="50" customHeight="1">
      <c r="A69" s="386">
        <v>3</v>
      </c>
      <c r="B69" s="386">
        <v>3.2</v>
      </c>
      <c r="C69" s="377">
        <v>1</v>
      </c>
      <c r="D69" s="45" t="s">
        <v>1031</v>
      </c>
      <c r="E69" s="47" t="s">
        <v>1032</v>
      </c>
      <c r="F69" s="47" t="s">
        <v>526</v>
      </c>
      <c r="G69" s="387" t="s">
        <v>1033</v>
      </c>
      <c r="H69" s="393">
        <v>2020</v>
      </c>
      <c r="I69" s="393">
        <v>2021</v>
      </c>
      <c r="J69" s="55">
        <v>84000</v>
      </c>
      <c r="K69" s="47" t="s">
        <v>0</v>
      </c>
      <c r="L69" s="46" t="s">
        <v>1034</v>
      </c>
      <c r="M69" s="46" t="s">
        <v>452</v>
      </c>
      <c r="N69" s="55">
        <f>59170</f>
        <v>59170</v>
      </c>
      <c r="O69" s="49">
        <v>0</v>
      </c>
      <c r="P69" s="45" t="s">
        <v>1035</v>
      </c>
      <c r="Q69" s="374">
        <v>0</v>
      </c>
      <c r="R69" s="374">
        <v>0</v>
      </c>
      <c r="S69" s="374">
        <v>1</v>
      </c>
      <c r="T69" s="45" t="s">
        <v>1036</v>
      </c>
      <c r="U69" s="46" t="s">
        <v>1037</v>
      </c>
    </row>
    <row r="70" spans="1:21" s="48" customFormat="1" ht="50" customHeight="1">
      <c r="A70" s="386">
        <v>3</v>
      </c>
      <c r="B70" s="386">
        <v>3.2</v>
      </c>
      <c r="C70" s="377">
        <v>1</v>
      </c>
      <c r="D70" s="45" t="s">
        <v>946</v>
      </c>
      <c r="E70" s="45" t="s">
        <v>1038</v>
      </c>
      <c r="F70" s="435" t="s">
        <v>526</v>
      </c>
      <c r="G70" s="389" t="s">
        <v>1039</v>
      </c>
      <c r="H70" s="393">
        <v>2020</v>
      </c>
      <c r="I70" s="393">
        <v>2021</v>
      </c>
      <c r="J70" s="55">
        <v>75000</v>
      </c>
      <c r="K70" s="47" t="s">
        <v>0</v>
      </c>
      <c r="L70" s="46" t="s">
        <v>1040</v>
      </c>
      <c r="M70" s="46" t="s">
        <v>1041</v>
      </c>
      <c r="N70" s="55">
        <f>70440*80%</f>
        <v>56352</v>
      </c>
      <c r="O70" s="37">
        <f>70440*20%</f>
        <v>14088</v>
      </c>
      <c r="P70" s="45" t="s">
        <v>1042</v>
      </c>
      <c r="Q70" s="374">
        <v>0</v>
      </c>
      <c r="R70" s="374">
        <v>0</v>
      </c>
      <c r="S70" s="374">
        <v>1</v>
      </c>
      <c r="T70" s="45" t="s">
        <v>1043</v>
      </c>
      <c r="U70" s="46" t="s">
        <v>1044</v>
      </c>
    </row>
    <row r="71" spans="1:21" s="48" customFormat="1" ht="50" customHeight="1">
      <c r="A71" s="386">
        <v>3</v>
      </c>
      <c r="B71" s="386">
        <v>3.2</v>
      </c>
      <c r="C71" s="386">
        <v>1</v>
      </c>
      <c r="D71" s="46" t="s">
        <v>1045</v>
      </c>
      <c r="E71" s="46" t="s">
        <v>1046</v>
      </c>
      <c r="F71" s="47" t="s">
        <v>526</v>
      </c>
      <c r="G71" s="387" t="s">
        <v>1033</v>
      </c>
      <c r="H71" s="393">
        <v>2020</v>
      </c>
      <c r="I71" s="393">
        <v>2021</v>
      </c>
      <c r="J71" s="160">
        <v>35000</v>
      </c>
      <c r="K71" s="47" t="s">
        <v>0</v>
      </c>
      <c r="L71" s="46" t="s">
        <v>1047</v>
      </c>
      <c r="M71" s="46" t="s">
        <v>1048</v>
      </c>
      <c r="N71" s="160">
        <f>31698</f>
        <v>31698</v>
      </c>
      <c r="O71" s="160">
        <v>0</v>
      </c>
      <c r="P71" s="46" t="s">
        <v>1049</v>
      </c>
      <c r="Q71" s="47">
        <v>0</v>
      </c>
      <c r="R71" s="47">
        <v>0</v>
      </c>
      <c r="S71" s="47">
        <v>1</v>
      </c>
      <c r="T71" s="46" t="s">
        <v>1050</v>
      </c>
      <c r="U71" s="46" t="s">
        <v>1037</v>
      </c>
    </row>
    <row r="72" spans="1:21" s="48" customFormat="1" ht="50" customHeight="1">
      <c r="A72" s="386">
        <v>3</v>
      </c>
      <c r="B72" s="386">
        <v>3.2</v>
      </c>
      <c r="C72" s="386">
        <v>1</v>
      </c>
      <c r="D72" s="46" t="s">
        <v>1051</v>
      </c>
      <c r="E72" s="47" t="s">
        <v>1033</v>
      </c>
      <c r="F72" s="47" t="s">
        <v>526</v>
      </c>
      <c r="G72" s="387" t="s">
        <v>1052</v>
      </c>
      <c r="H72" s="393">
        <v>2020</v>
      </c>
      <c r="I72" s="393">
        <v>2021</v>
      </c>
      <c r="J72" s="37">
        <v>30000</v>
      </c>
      <c r="K72" s="439" t="s">
        <v>1053</v>
      </c>
      <c r="L72" s="439" t="s">
        <v>1054</v>
      </c>
      <c r="M72" s="440" t="s">
        <v>452</v>
      </c>
      <c r="N72" s="160">
        <f>21132</f>
        <v>21132</v>
      </c>
      <c r="O72" s="160">
        <v>0</v>
      </c>
      <c r="P72" s="383" t="s">
        <v>1055</v>
      </c>
      <c r="Q72" s="47">
        <v>2</v>
      </c>
      <c r="R72" s="47">
        <v>1</v>
      </c>
      <c r="S72" s="47">
        <v>1</v>
      </c>
      <c r="T72" s="47" t="s">
        <v>69</v>
      </c>
      <c r="U72" s="46" t="s">
        <v>1037</v>
      </c>
    </row>
    <row r="73" spans="1:21" s="426" customFormat="1" ht="18" customHeight="1">
      <c r="A73" s="423"/>
      <c r="B73" s="423"/>
      <c r="C73" s="423"/>
      <c r="D73" s="411"/>
      <c r="E73" s="414"/>
      <c r="F73" s="414"/>
      <c r="G73" s="441"/>
      <c r="H73" s="425"/>
      <c r="I73" s="425"/>
      <c r="J73" s="442"/>
      <c r="K73" s="443"/>
      <c r="L73" s="254" t="s">
        <v>1056</v>
      </c>
      <c r="M73" s="444">
        <f>N73+O73</f>
        <v>239144</v>
      </c>
      <c r="N73" s="174">
        <f>SUM(N66:N72)</f>
        <v>221562.3</v>
      </c>
      <c r="O73" s="174">
        <f>SUM(O66:O72)</f>
        <v>17581.7</v>
      </c>
      <c r="P73" s="417"/>
      <c r="Q73" s="414"/>
      <c r="R73" s="414"/>
      <c r="S73" s="414"/>
      <c r="T73" s="414"/>
      <c r="U73" s="411"/>
    </row>
    <row r="74" spans="1:21" s="426" customFormat="1" ht="18" customHeight="1">
      <c r="A74" s="427" t="s">
        <v>599</v>
      </c>
      <c r="B74" s="428"/>
      <c r="C74" s="428"/>
      <c r="D74" s="429"/>
      <c r="E74" s="430"/>
      <c r="F74" s="430"/>
      <c r="G74" s="445"/>
      <c r="H74" s="432"/>
      <c r="I74" s="432"/>
      <c r="J74" s="446"/>
      <c r="K74" s="447"/>
      <c r="L74" s="447"/>
      <c r="M74" s="448"/>
      <c r="N74" s="160"/>
      <c r="O74" s="160"/>
      <c r="P74" s="434"/>
      <c r="Q74" s="430"/>
      <c r="R74" s="430"/>
      <c r="S74" s="430"/>
      <c r="T74" s="430"/>
      <c r="U74" s="429"/>
    </row>
    <row r="75" spans="1:21" s="48" customFormat="1" ht="50" customHeight="1">
      <c r="A75" s="386">
        <v>3</v>
      </c>
      <c r="B75" s="386">
        <v>3.2</v>
      </c>
      <c r="C75" s="386">
        <v>1</v>
      </c>
      <c r="D75" s="46" t="s">
        <v>1057</v>
      </c>
      <c r="E75" s="47" t="s">
        <v>1058</v>
      </c>
      <c r="F75" s="47" t="s">
        <v>599</v>
      </c>
      <c r="G75" s="387" t="s">
        <v>610</v>
      </c>
      <c r="H75" s="393">
        <v>2018</v>
      </c>
      <c r="I75" s="393">
        <v>2021</v>
      </c>
      <c r="J75" s="160">
        <v>5000</v>
      </c>
      <c r="K75" s="47" t="s">
        <v>0</v>
      </c>
      <c r="L75" s="46" t="s">
        <v>1059</v>
      </c>
      <c r="M75" s="47" t="s">
        <v>781</v>
      </c>
      <c r="N75" s="160">
        <f>8522</f>
        <v>8522</v>
      </c>
      <c r="O75" s="160">
        <v>0</v>
      </c>
      <c r="P75" s="46" t="s">
        <v>1060</v>
      </c>
      <c r="Q75" s="47">
        <v>1</v>
      </c>
      <c r="R75" s="47">
        <v>0</v>
      </c>
      <c r="S75" s="47">
        <v>0</v>
      </c>
      <c r="T75" s="47" t="s">
        <v>69</v>
      </c>
      <c r="U75" s="449" t="s">
        <v>1061</v>
      </c>
    </row>
    <row r="76" spans="1:21" s="48" customFormat="1" ht="50" customHeight="1">
      <c r="A76" s="386">
        <v>3</v>
      </c>
      <c r="B76" s="386">
        <v>3.1</v>
      </c>
      <c r="C76" s="386">
        <v>1</v>
      </c>
      <c r="D76" s="46" t="s">
        <v>1062</v>
      </c>
      <c r="E76" s="47" t="s">
        <v>1058</v>
      </c>
      <c r="F76" s="47" t="s">
        <v>599</v>
      </c>
      <c r="G76" s="387" t="s">
        <v>610</v>
      </c>
      <c r="H76" s="393">
        <v>2019</v>
      </c>
      <c r="I76" s="393">
        <v>2021</v>
      </c>
      <c r="J76" s="160">
        <v>11000</v>
      </c>
      <c r="K76" s="47" t="s">
        <v>0</v>
      </c>
      <c r="L76" s="46" t="s">
        <v>1059</v>
      </c>
      <c r="M76" s="47" t="s">
        <v>781</v>
      </c>
      <c r="N76" s="160">
        <f>7748</f>
        <v>7748</v>
      </c>
      <c r="O76" s="160">
        <v>0</v>
      </c>
      <c r="P76" s="46" t="s">
        <v>1063</v>
      </c>
      <c r="Q76" s="47">
        <v>1</v>
      </c>
      <c r="R76" s="47">
        <v>0</v>
      </c>
      <c r="S76" s="47">
        <v>0</v>
      </c>
      <c r="T76" s="47" t="s">
        <v>69</v>
      </c>
      <c r="U76" s="449" t="s">
        <v>1061</v>
      </c>
    </row>
    <row r="77" spans="1:21" s="48" customFormat="1" ht="50" customHeight="1">
      <c r="A77" s="405">
        <v>3</v>
      </c>
      <c r="B77" s="405">
        <v>3.3</v>
      </c>
      <c r="C77" s="405">
        <v>1</v>
      </c>
      <c r="D77" s="383" t="s">
        <v>1064</v>
      </c>
      <c r="E77" s="383" t="s">
        <v>1065</v>
      </c>
      <c r="F77" s="383" t="s">
        <v>599</v>
      </c>
      <c r="G77" s="420" t="s">
        <v>1066</v>
      </c>
      <c r="H77" s="388">
        <v>2020</v>
      </c>
      <c r="I77" s="388">
        <v>2021</v>
      </c>
      <c r="J77" s="403">
        <v>10000</v>
      </c>
      <c r="K77" s="386" t="s">
        <v>1</v>
      </c>
      <c r="L77" s="46" t="s">
        <v>1067</v>
      </c>
      <c r="M77" s="47" t="s">
        <v>328</v>
      </c>
      <c r="N77" s="160">
        <f>9380</f>
        <v>9380</v>
      </c>
      <c r="O77" s="160">
        <v>0</v>
      </c>
      <c r="P77" s="46" t="s">
        <v>1068</v>
      </c>
      <c r="Q77" s="47">
        <v>0</v>
      </c>
      <c r="R77" s="47">
        <v>0</v>
      </c>
      <c r="S77" s="47">
        <v>1</v>
      </c>
      <c r="T77" s="47" t="s">
        <v>607</v>
      </c>
      <c r="U77" s="46" t="s">
        <v>1069</v>
      </c>
    </row>
    <row r="78" spans="1:21" s="48" customFormat="1" ht="50" customHeight="1">
      <c r="A78" s="394">
        <v>3</v>
      </c>
      <c r="B78" s="395">
        <v>3.3</v>
      </c>
      <c r="C78" s="395">
        <v>1</v>
      </c>
      <c r="D78" s="390" t="s">
        <v>872</v>
      </c>
      <c r="E78" s="390" t="s">
        <v>873</v>
      </c>
      <c r="F78" s="396" t="s">
        <v>45</v>
      </c>
      <c r="G78" s="450" t="s">
        <v>1070</v>
      </c>
      <c r="H78" s="398">
        <v>2019</v>
      </c>
      <c r="I78" s="398">
        <v>2021</v>
      </c>
      <c r="J78" s="311">
        <v>40000</v>
      </c>
      <c r="K78" s="390" t="s">
        <v>0</v>
      </c>
      <c r="L78" s="390" t="s">
        <v>875</v>
      </c>
      <c r="M78" s="399"/>
      <c r="N78" s="55">
        <v>0</v>
      </c>
      <c r="O78" s="37">
        <f>21519</f>
        <v>21519</v>
      </c>
      <c r="P78" s="390" t="s">
        <v>876</v>
      </c>
      <c r="Q78" s="47"/>
      <c r="R78" s="47"/>
      <c r="S78" s="47"/>
      <c r="T78" s="47" t="s">
        <v>607</v>
      </c>
      <c r="U78" s="46" t="s">
        <v>877</v>
      </c>
    </row>
    <row r="79" spans="1:21" s="426" customFormat="1" ht="50" customHeight="1">
      <c r="A79" s="386">
        <v>3</v>
      </c>
      <c r="B79" s="428">
        <v>3.3</v>
      </c>
      <c r="C79" s="428">
        <v>2</v>
      </c>
      <c r="D79" s="207" t="s">
        <v>1071</v>
      </c>
      <c r="E79" s="208" t="s">
        <v>1072</v>
      </c>
      <c r="F79" s="208" t="s">
        <v>599</v>
      </c>
      <c r="G79" s="451" t="s">
        <v>1073</v>
      </c>
      <c r="H79" s="452">
        <v>2019</v>
      </c>
      <c r="I79" s="452">
        <v>2021</v>
      </c>
      <c r="J79" s="85">
        <v>10000</v>
      </c>
      <c r="K79" s="208" t="s">
        <v>1</v>
      </c>
      <c r="L79" s="207" t="s">
        <v>1074</v>
      </c>
      <c r="M79" s="207" t="s">
        <v>1075</v>
      </c>
      <c r="N79" s="160">
        <f>9380</f>
        <v>9380</v>
      </c>
      <c r="O79" s="85">
        <v>0</v>
      </c>
      <c r="P79" s="207" t="s">
        <v>1076</v>
      </c>
      <c r="Q79" s="208">
        <v>0</v>
      </c>
      <c r="R79" s="208">
        <v>0</v>
      </c>
      <c r="S79" s="208">
        <v>0</v>
      </c>
      <c r="T79" s="208" t="s">
        <v>607</v>
      </c>
      <c r="U79" s="207" t="s">
        <v>1076</v>
      </c>
    </row>
    <row r="80" spans="1:21" s="426" customFormat="1" ht="18" customHeight="1">
      <c r="A80" s="423"/>
      <c r="B80" s="423"/>
      <c r="C80" s="423"/>
      <c r="D80" s="197"/>
      <c r="E80" s="198"/>
      <c r="F80" s="198"/>
      <c r="G80" s="453"/>
      <c r="H80" s="454"/>
      <c r="I80" s="454"/>
      <c r="J80" s="256"/>
      <c r="K80" s="198"/>
      <c r="L80" s="222" t="s">
        <v>1077</v>
      </c>
      <c r="M80" s="455">
        <f>N80+O80</f>
        <v>56549</v>
      </c>
      <c r="N80" s="174">
        <f>SUM(N75:N79)</f>
        <v>35030</v>
      </c>
      <c r="O80" s="256">
        <f>SUM(O75:O79)</f>
        <v>21519</v>
      </c>
      <c r="P80" s="197"/>
      <c r="Q80" s="198"/>
      <c r="R80" s="198"/>
      <c r="S80" s="198"/>
      <c r="T80" s="198"/>
      <c r="U80" s="197"/>
    </row>
    <row r="81" spans="1:21" s="426" customFormat="1" ht="18" customHeight="1">
      <c r="A81" s="427" t="s">
        <v>636</v>
      </c>
      <c r="B81" s="428"/>
      <c r="C81" s="428"/>
      <c r="D81" s="207"/>
      <c r="E81" s="208"/>
      <c r="F81" s="208"/>
      <c r="G81" s="451"/>
      <c r="H81" s="452"/>
      <c r="I81" s="452"/>
      <c r="J81" s="85"/>
      <c r="K81" s="208"/>
      <c r="L81" s="207"/>
      <c r="M81" s="207"/>
      <c r="N81" s="160"/>
      <c r="O81" s="85"/>
      <c r="P81" s="207"/>
      <c r="Q81" s="208"/>
      <c r="R81" s="208"/>
      <c r="S81" s="208"/>
      <c r="T81" s="208"/>
      <c r="U81" s="207"/>
    </row>
    <row r="82" spans="1:21" s="456" customFormat="1" ht="50" customHeight="1">
      <c r="A82" s="386">
        <v>3</v>
      </c>
      <c r="B82" s="386">
        <v>3.1</v>
      </c>
      <c r="C82" s="377">
        <v>1</v>
      </c>
      <c r="D82" s="46" t="s">
        <v>1078</v>
      </c>
      <c r="E82" s="46" t="s">
        <v>1079</v>
      </c>
      <c r="F82" s="46" t="s">
        <v>636</v>
      </c>
      <c r="G82" s="389"/>
      <c r="H82" s="388">
        <v>2018</v>
      </c>
      <c r="I82" s="393">
        <v>2021</v>
      </c>
      <c r="J82" s="37">
        <v>15000</v>
      </c>
      <c r="K82" s="46" t="s">
        <v>0</v>
      </c>
      <c r="L82" s="46" t="s">
        <v>1080</v>
      </c>
      <c r="M82" s="46"/>
      <c r="N82" s="37">
        <f>10566</f>
        <v>10566</v>
      </c>
      <c r="O82" s="37">
        <v>0</v>
      </c>
      <c r="P82" s="46" t="s">
        <v>1081</v>
      </c>
      <c r="Q82" s="46">
        <v>1</v>
      </c>
      <c r="R82" s="46">
        <v>1</v>
      </c>
      <c r="S82" s="46">
        <v>0</v>
      </c>
      <c r="T82" s="46" t="s">
        <v>607</v>
      </c>
      <c r="U82" s="46" t="s">
        <v>1082</v>
      </c>
    </row>
    <row r="83" spans="1:21" s="48" customFormat="1" ht="50" customHeight="1">
      <c r="A83" s="386">
        <v>3</v>
      </c>
      <c r="B83" s="386">
        <v>3.1</v>
      </c>
      <c r="C83" s="386">
        <v>1</v>
      </c>
      <c r="D83" s="46" t="s">
        <v>1083</v>
      </c>
      <c r="E83" s="46" t="s">
        <v>1084</v>
      </c>
      <c r="F83" s="47" t="s">
        <v>636</v>
      </c>
      <c r="G83" s="389" t="s">
        <v>1085</v>
      </c>
      <c r="H83" s="388">
        <v>2018</v>
      </c>
      <c r="I83" s="388">
        <v>2021</v>
      </c>
      <c r="J83" s="160">
        <v>20000</v>
      </c>
      <c r="K83" s="47" t="s">
        <v>0</v>
      </c>
      <c r="L83" s="46" t="s">
        <v>1086</v>
      </c>
      <c r="M83" s="47"/>
      <c r="N83" s="160">
        <f>14088</f>
        <v>14088</v>
      </c>
      <c r="O83" s="160">
        <v>0</v>
      </c>
      <c r="P83" s="46" t="s">
        <v>1087</v>
      </c>
      <c r="Q83" s="47">
        <v>0</v>
      </c>
      <c r="R83" s="47">
        <v>0</v>
      </c>
      <c r="S83" s="47">
        <v>0</v>
      </c>
      <c r="T83" s="47" t="s">
        <v>1088</v>
      </c>
      <c r="U83" s="46" t="s">
        <v>1089</v>
      </c>
    </row>
    <row r="84" spans="1:21" s="48" customFormat="1" ht="50" customHeight="1">
      <c r="A84" s="386">
        <v>3</v>
      </c>
      <c r="B84" s="386">
        <v>3.1</v>
      </c>
      <c r="C84" s="386">
        <v>1</v>
      </c>
      <c r="D84" s="45" t="s">
        <v>1090</v>
      </c>
      <c r="E84" s="47" t="s">
        <v>1091</v>
      </c>
      <c r="F84" s="47" t="s">
        <v>636</v>
      </c>
      <c r="G84" s="387" t="s">
        <v>1092</v>
      </c>
      <c r="H84" s="388">
        <v>2018</v>
      </c>
      <c r="I84" s="388">
        <v>2021</v>
      </c>
      <c r="J84" s="160">
        <v>15000</v>
      </c>
      <c r="K84" s="47" t="s">
        <v>0</v>
      </c>
      <c r="L84" s="46" t="s">
        <v>1093</v>
      </c>
      <c r="M84" s="47"/>
      <c r="N84" s="160">
        <f>10566</f>
        <v>10566</v>
      </c>
      <c r="O84" s="160">
        <v>0</v>
      </c>
      <c r="P84" s="46" t="s">
        <v>1094</v>
      </c>
      <c r="Q84" s="47">
        <v>0</v>
      </c>
      <c r="R84" s="47">
        <v>0</v>
      </c>
      <c r="S84" s="47">
        <v>0</v>
      </c>
      <c r="T84" s="47" t="s">
        <v>1095</v>
      </c>
      <c r="U84" s="45" t="s">
        <v>1096</v>
      </c>
    </row>
    <row r="85" spans="1:21" s="48" customFormat="1" ht="50" customHeight="1">
      <c r="A85" s="386">
        <v>3</v>
      </c>
      <c r="B85" s="386">
        <v>3.1</v>
      </c>
      <c r="C85" s="386">
        <v>1</v>
      </c>
      <c r="D85" s="45" t="s">
        <v>1097</v>
      </c>
      <c r="E85" s="47" t="s">
        <v>1091</v>
      </c>
      <c r="F85" s="47" t="s">
        <v>636</v>
      </c>
      <c r="G85" s="387" t="s">
        <v>1098</v>
      </c>
      <c r="H85" s="388">
        <v>2018</v>
      </c>
      <c r="I85" s="388">
        <v>2021</v>
      </c>
      <c r="J85" s="160">
        <v>5000</v>
      </c>
      <c r="K85" s="47" t="s">
        <v>0</v>
      </c>
      <c r="L85" s="46" t="s">
        <v>1099</v>
      </c>
      <c r="M85" s="47"/>
      <c r="N85" s="160">
        <f>8522</f>
        <v>8522</v>
      </c>
      <c r="O85" s="160">
        <v>0</v>
      </c>
      <c r="P85" s="46" t="s">
        <v>1100</v>
      </c>
      <c r="Q85" s="47">
        <v>0</v>
      </c>
      <c r="R85" s="47">
        <v>0</v>
      </c>
      <c r="S85" s="47">
        <v>0</v>
      </c>
      <c r="T85" s="47" t="s">
        <v>1095</v>
      </c>
      <c r="U85" s="45" t="s">
        <v>1101</v>
      </c>
    </row>
    <row r="86" spans="1:21" s="48" customFormat="1" ht="18" customHeight="1">
      <c r="A86" s="423"/>
      <c r="B86" s="423"/>
      <c r="C86" s="423"/>
      <c r="D86" s="197"/>
      <c r="E86" s="414"/>
      <c r="F86" s="414"/>
      <c r="G86" s="441"/>
      <c r="H86" s="454"/>
      <c r="I86" s="454"/>
      <c r="J86" s="174"/>
      <c r="K86" s="414"/>
      <c r="L86" s="222" t="s">
        <v>1102</v>
      </c>
      <c r="M86" s="457">
        <f>N86+O86</f>
        <v>43742</v>
      </c>
      <c r="N86" s="174">
        <f>SUM(N82:N85)</f>
        <v>43742</v>
      </c>
      <c r="O86" s="174">
        <f>SUM(O82:O85)</f>
        <v>0</v>
      </c>
      <c r="P86" s="411"/>
      <c r="Q86" s="414"/>
      <c r="R86" s="414"/>
      <c r="S86" s="414"/>
      <c r="T86" s="414"/>
      <c r="U86" s="197"/>
    </row>
    <row r="87" spans="1:21" ht="18" customHeight="1">
      <c r="A87" s="458"/>
      <c r="B87" s="458"/>
      <c r="C87" s="458"/>
      <c r="D87" s="459"/>
      <c r="E87" s="459"/>
      <c r="F87" s="459"/>
      <c r="G87" s="460"/>
      <c r="H87" s="461"/>
      <c r="I87" s="462"/>
      <c r="J87" s="463">
        <f>SUM(J18:J79)</f>
        <v>1796500</v>
      </c>
      <c r="K87" s="459"/>
      <c r="L87" s="462" t="s">
        <v>1103</v>
      </c>
      <c r="M87" s="464">
        <f>M49+M55+M64+M73+M80+M86</f>
        <v>1470465</v>
      </c>
      <c r="N87" s="464">
        <f t="shared" ref="N87:O87" si="0">N49+N55+N64+N73+N80+N86</f>
        <v>1422876.28</v>
      </c>
      <c r="O87" s="464">
        <f t="shared" si="0"/>
        <v>47588.72</v>
      </c>
      <c r="P87" s="459"/>
      <c r="Q87" s="459"/>
      <c r="R87" s="459"/>
      <c r="S87" s="459"/>
      <c r="T87" s="459"/>
      <c r="U87" s="459"/>
    </row>
    <row r="89" spans="1:21">
      <c r="G89" s="362"/>
      <c r="H89" s="363"/>
      <c r="I89" s="363"/>
      <c r="J89" s="361"/>
    </row>
    <row r="90" spans="1:21">
      <c r="G90" s="362"/>
      <c r="H90" s="363"/>
      <c r="I90" s="363"/>
      <c r="J90" s="361"/>
    </row>
    <row r="91" spans="1:21">
      <c r="G91" s="362"/>
      <c r="H91" s="363"/>
      <c r="I91" s="363"/>
      <c r="J91" s="361"/>
    </row>
  </sheetData>
  <autoFilter ref="A16:AX87"/>
  <mergeCells count="2">
    <mergeCell ref="B12:M12"/>
    <mergeCell ref="A17:B17"/>
  </mergeCells>
  <dataValidations count="10">
    <dataValidation type="list" allowBlank="1" showInputMessage="1" showErrorMessage="1" sqref="K58:K59 K19:K36 K39:K43 K45:K56 K61:K66 K71 K75:K77 K79:K1048576">
      <formula1>$E$2:$G$2</formula1>
    </dataValidation>
    <dataValidation type="list" allowBlank="1" showInputMessage="1" showErrorMessage="1" sqref="Q58:S59 P44:S44 Q16:S17 Q19:S36 Q39:S42 Q45:S56 S60 Q61:S66 Q68:S77 Q79:S1048576">
      <formula1>$A$2:$C$2</formula1>
    </dataValidation>
    <dataValidation type="list" allowBlank="1" showInputMessage="1" showErrorMessage="1" sqref="C42 C66 C16:C17 B62:B65 C19:C36 C45:C47 C52 C54 C58:C61 C79:C472 C69:C70 C75:C76">
      <formula1>$B$2:$C$2</formula1>
    </dataValidation>
    <dataValidation type="list" allowBlank="1" showInputMessage="1" showErrorMessage="1" sqref="Q67:S67 Q38:R38">
      <formula1>"0,1,2"</formula1>
    </dataValidation>
    <dataValidation type="list" allowBlank="1" showInputMessage="1" showErrorMessage="1" sqref="T67 T38 T69:T70">
      <formula1>"Audio, Blog, Book, Book Chapter, Brief, Brochure, Conference Paper, Conference Proceedings, Dataset, Equation, Image, Journal Article, Manual, Map, News Item/Press Item, Newsletter, Other, Poster, Presentation, Report, Software, Source Code, Template"</formula1>
    </dataValidation>
    <dataValidation type="list" allowBlank="1" showInputMessage="1" showErrorMessage="1" sqref="C53">
      <formula1>$C$2:$D$2</formula1>
    </dataValidation>
    <dataValidation type="list" allowBlank="1" showInputMessage="1" showErrorMessage="1" sqref="C37 Q37:R37 Q57:T57 Q18:T18 C78 Q78:R78">
      <formula1>#REF!</formula1>
    </dataValidation>
    <dataValidation type="list" allowBlank="1" showInputMessage="1" showErrorMessage="1" sqref="T330:T396 T58:T60 T52:T53 T39:T44 T37 T68 T71:T74 T77:T78">
      <formula1>$A$3:$Z$3</formula1>
    </dataValidation>
    <dataValidation type="list" allowBlank="1" showInputMessage="1" showErrorMessage="1" sqref="T75:T76 T61:T66 T16:T17 T55:T56 T45:T50 T19:T35 T79:T82 T87:T329">
      <formula1>$A$3:$AA$3</formula1>
    </dataValidation>
    <dataValidation type="list" allowBlank="1" showInputMessage="1" showErrorMessage="1" sqref="P5:P11 P13">
      <formula1>$A$57:$A$60</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62"/>
  <sheetViews>
    <sheetView topLeftCell="A92" zoomScale="99" zoomScaleNormal="99" zoomScalePageLayoutView="115" workbookViewId="0">
      <selection activeCell="D96" sqref="D96"/>
    </sheetView>
  </sheetViews>
  <sheetFormatPr defaultColWidth="8.81640625" defaultRowHeight="14.5"/>
  <cols>
    <col min="1" max="1" width="5.453125" style="1" customWidth="1"/>
    <col min="2" max="2" width="6.1796875" style="2" customWidth="1"/>
    <col min="3" max="3" width="7.1796875" style="2" customWidth="1"/>
    <col min="4" max="4" width="32.1796875" style="2" customWidth="1"/>
    <col min="5" max="5" width="13.81640625" style="2" customWidth="1"/>
    <col min="6" max="6" width="11.08984375" style="2" customWidth="1"/>
    <col min="7" max="7" width="14.1796875" style="2" customWidth="1"/>
    <col min="8" max="8" width="8" style="2" customWidth="1"/>
    <col min="9" max="9" width="7.08984375" style="2" customWidth="1"/>
    <col min="10" max="10" width="12.453125" style="3" hidden="1" customWidth="1"/>
    <col min="11" max="11" width="9.36328125" style="2" customWidth="1"/>
    <col min="12" max="12" width="24.81640625" style="2" customWidth="1"/>
    <col min="13" max="13" width="18.81640625" style="2" customWidth="1"/>
    <col min="14" max="14" width="12.453125" style="3" customWidth="1"/>
    <col min="15" max="15" width="12.1796875" style="3" customWidth="1"/>
    <col min="16" max="16" width="23.81640625" style="2" customWidth="1"/>
    <col min="17" max="17" width="13.1796875" style="2" customWidth="1"/>
    <col min="18" max="19" width="8.81640625" style="2"/>
    <col min="20" max="20" width="26.81640625" style="2" customWidth="1"/>
    <col min="21" max="21" width="30.81640625" style="2" customWidth="1"/>
    <col min="22" max="16384" width="8.81640625" style="2"/>
  </cols>
  <sheetData>
    <row r="2" spans="1:21" hidden="1">
      <c r="A2" s="1">
        <v>0</v>
      </c>
      <c r="B2" s="2">
        <v>1</v>
      </c>
      <c r="C2" s="2">
        <v>2</v>
      </c>
      <c r="E2" s="2" t="s">
        <v>0</v>
      </c>
      <c r="F2" s="2" t="s">
        <v>1</v>
      </c>
      <c r="G2" s="2" t="s">
        <v>2</v>
      </c>
    </row>
    <row r="3" spans="1:21" hidden="1">
      <c r="A3" s="4" t="s">
        <v>3</v>
      </c>
      <c r="B3" s="5" t="s">
        <v>4</v>
      </c>
      <c r="C3" s="5" t="s">
        <v>5</v>
      </c>
      <c r="D3" s="5" t="s">
        <v>6</v>
      </c>
      <c r="E3" s="5" t="s">
        <v>7</v>
      </c>
      <c r="F3" s="5" t="s">
        <v>8</v>
      </c>
      <c r="G3" s="5" t="s">
        <v>9</v>
      </c>
      <c r="H3" s="5" t="s">
        <v>10</v>
      </c>
      <c r="I3" s="5" t="s">
        <v>11</v>
      </c>
      <c r="J3" s="6" t="s">
        <v>12</v>
      </c>
      <c r="K3" s="5" t="s">
        <v>13</v>
      </c>
      <c r="L3" s="5" t="s">
        <v>14</v>
      </c>
      <c r="M3" s="5"/>
      <c r="N3" s="6" t="s">
        <v>15</v>
      </c>
      <c r="O3" s="6" t="s">
        <v>16</v>
      </c>
      <c r="P3" s="5" t="s">
        <v>17</v>
      </c>
      <c r="Q3" s="5" t="s">
        <v>18</v>
      </c>
      <c r="R3" s="5" t="s">
        <v>19</v>
      </c>
      <c r="S3" s="5" t="s">
        <v>20</v>
      </c>
      <c r="T3" s="5" t="s">
        <v>21</v>
      </c>
      <c r="U3" s="5" t="s">
        <v>22</v>
      </c>
    </row>
    <row r="4" spans="1:21" hidden="1"/>
    <row r="5" spans="1:21" hidden="1">
      <c r="G5" s="7"/>
      <c r="K5" s="8"/>
      <c r="M5" s="9"/>
      <c r="N5" s="10"/>
      <c r="O5" s="10"/>
      <c r="P5" s="9"/>
    </row>
    <row r="6" spans="1:21" hidden="1">
      <c r="G6" s="7"/>
      <c r="K6" s="8"/>
      <c r="M6" s="9"/>
      <c r="N6" s="10"/>
      <c r="O6" s="10"/>
      <c r="P6" s="9"/>
    </row>
    <row r="7" spans="1:21" hidden="1">
      <c r="G7" s="7"/>
      <c r="K7" s="8"/>
      <c r="M7" s="9"/>
      <c r="N7" s="10"/>
      <c r="O7" s="10"/>
      <c r="P7" s="9"/>
    </row>
    <row r="8" spans="1:21" hidden="1">
      <c r="G8" s="7"/>
      <c r="K8" s="8"/>
      <c r="M8" s="9"/>
      <c r="N8" s="10"/>
      <c r="O8" s="10"/>
      <c r="P8" s="9"/>
    </row>
    <row r="9" spans="1:21" hidden="1">
      <c r="G9" s="7"/>
      <c r="K9" s="8"/>
      <c r="M9" s="9"/>
      <c r="N9" s="10"/>
      <c r="O9" s="10"/>
      <c r="P9" s="9"/>
    </row>
    <row r="10" spans="1:21" hidden="1">
      <c r="G10" s="7"/>
      <c r="K10" s="8"/>
      <c r="M10" s="9"/>
      <c r="N10" s="10"/>
      <c r="O10" s="10"/>
      <c r="P10" s="9"/>
    </row>
    <row r="11" spans="1:21">
      <c r="G11" s="7"/>
      <c r="K11" s="8"/>
      <c r="M11" s="9"/>
      <c r="N11" s="10"/>
      <c r="O11" s="10"/>
      <c r="P11" s="9"/>
    </row>
    <row r="12" spans="1:21" ht="21" customHeight="1">
      <c r="B12" s="888" t="s">
        <v>23</v>
      </c>
      <c r="C12" s="888"/>
      <c r="D12" s="888"/>
      <c r="E12" s="888"/>
      <c r="F12" s="888"/>
      <c r="G12" s="888"/>
      <c r="H12" s="888"/>
      <c r="I12" s="888"/>
      <c r="J12" s="888"/>
      <c r="K12" s="888"/>
      <c r="L12" s="888"/>
      <c r="M12" s="888"/>
      <c r="N12" s="888"/>
      <c r="O12" s="888"/>
      <c r="P12" s="888"/>
    </row>
    <row r="13" spans="1:21">
      <c r="G13" s="7"/>
      <c r="K13" s="8"/>
      <c r="M13" s="9"/>
      <c r="N13" s="10"/>
      <c r="O13" s="10"/>
      <c r="P13" s="9"/>
    </row>
    <row r="15" spans="1:21" ht="15" thickBot="1"/>
    <row r="16" spans="1:21" s="18" customFormat="1" ht="58.5" thickBot="1">
      <c r="A16" s="11" t="s">
        <v>24</v>
      </c>
      <c r="B16" s="12" t="s">
        <v>25</v>
      </c>
      <c r="C16" s="13" t="s">
        <v>26</v>
      </c>
      <c r="D16" s="12" t="s">
        <v>27</v>
      </c>
      <c r="E16" s="12" t="s">
        <v>28</v>
      </c>
      <c r="F16" s="12" t="s">
        <v>29</v>
      </c>
      <c r="G16" s="12" t="s">
        <v>30</v>
      </c>
      <c r="H16" s="12" t="s">
        <v>31</v>
      </c>
      <c r="I16" s="12" t="s">
        <v>32</v>
      </c>
      <c r="J16" s="14" t="s">
        <v>33</v>
      </c>
      <c r="K16" s="15" t="s">
        <v>34</v>
      </c>
      <c r="L16" s="15" t="s">
        <v>35</v>
      </c>
      <c r="M16" s="15" t="s">
        <v>36</v>
      </c>
      <c r="N16" s="14" t="s">
        <v>37</v>
      </c>
      <c r="O16" s="14" t="s">
        <v>38</v>
      </c>
      <c r="P16" s="15" t="s">
        <v>39</v>
      </c>
      <c r="Q16" s="16" t="s">
        <v>40</v>
      </c>
      <c r="R16" s="16" t="s">
        <v>41</v>
      </c>
      <c r="S16" s="16" t="s">
        <v>42</v>
      </c>
      <c r="T16" s="16" t="s">
        <v>43</v>
      </c>
      <c r="U16" s="17" t="s">
        <v>44</v>
      </c>
    </row>
    <row r="17" spans="1:21" s="18" customFormat="1" ht="15.5">
      <c r="A17" s="889" t="s">
        <v>45</v>
      </c>
      <c r="B17" s="890"/>
      <c r="C17" s="19"/>
      <c r="D17" s="20"/>
      <c r="E17" s="20"/>
      <c r="F17" s="20"/>
      <c r="G17" s="20"/>
      <c r="H17" s="20"/>
      <c r="I17" s="20"/>
      <c r="J17" s="21"/>
      <c r="K17" s="20"/>
      <c r="L17" s="22"/>
      <c r="M17" s="22"/>
      <c r="N17" s="21"/>
      <c r="O17" s="21"/>
      <c r="P17" s="22"/>
      <c r="Q17" s="23"/>
      <c r="R17" s="23"/>
      <c r="S17" s="23"/>
      <c r="T17" s="23"/>
      <c r="U17" s="24"/>
    </row>
    <row r="18" spans="1:21" s="18" customFormat="1" ht="18.5">
      <c r="A18" s="25"/>
      <c r="B18" s="26"/>
      <c r="C18" s="27"/>
      <c r="D18" s="28"/>
      <c r="E18" s="28"/>
      <c r="F18" s="28"/>
      <c r="G18" s="28"/>
      <c r="H18" s="28"/>
      <c r="I18" s="28"/>
      <c r="J18" s="29"/>
      <c r="K18" s="28"/>
      <c r="L18" s="30"/>
      <c r="M18" s="30"/>
      <c r="N18" s="29"/>
      <c r="O18" s="29"/>
      <c r="P18" s="30"/>
      <c r="Q18" s="31"/>
      <c r="R18" s="31"/>
      <c r="S18" s="31"/>
      <c r="T18" s="31"/>
      <c r="U18" s="32"/>
    </row>
    <row r="19" spans="1:21" s="42" customFormat="1" ht="50" customHeight="1">
      <c r="A19" s="33">
        <v>4</v>
      </c>
      <c r="B19" s="34" t="s">
        <v>46</v>
      </c>
      <c r="C19" s="34">
        <v>1</v>
      </c>
      <c r="D19" s="35" t="s">
        <v>47</v>
      </c>
      <c r="E19" s="35" t="s">
        <v>48</v>
      </c>
      <c r="F19" s="35" t="s">
        <v>49</v>
      </c>
      <c r="G19" s="35"/>
      <c r="H19" s="36">
        <v>2020</v>
      </c>
      <c r="I19" s="36">
        <v>2021</v>
      </c>
      <c r="J19" s="37">
        <v>40000</v>
      </c>
      <c r="K19" s="38"/>
      <c r="L19" s="39"/>
      <c r="M19" s="38"/>
      <c r="N19" s="37">
        <v>39370</v>
      </c>
      <c r="O19" s="37">
        <v>0</v>
      </c>
      <c r="P19" s="40"/>
      <c r="Q19" s="34"/>
      <c r="R19" s="34"/>
      <c r="S19" s="34"/>
      <c r="T19" s="38"/>
      <c r="U19" s="41" t="s">
        <v>50</v>
      </c>
    </row>
    <row r="20" spans="1:21" s="42" customFormat="1" ht="50" customHeight="1">
      <c r="A20" s="33">
        <v>4</v>
      </c>
      <c r="B20" s="34" t="s">
        <v>51</v>
      </c>
      <c r="C20" s="34">
        <v>1</v>
      </c>
      <c r="D20" s="35" t="s">
        <v>52</v>
      </c>
      <c r="E20" s="35" t="s">
        <v>53</v>
      </c>
      <c r="F20" s="35" t="s">
        <v>45</v>
      </c>
      <c r="G20" s="35" t="s">
        <v>48</v>
      </c>
      <c r="H20" s="36" t="s">
        <v>54</v>
      </c>
      <c r="I20" s="36" t="s">
        <v>55</v>
      </c>
      <c r="J20" s="37">
        <v>41000</v>
      </c>
      <c r="K20" s="38"/>
      <c r="L20" s="39"/>
      <c r="M20" s="38"/>
      <c r="N20" s="37">
        <v>0</v>
      </c>
      <c r="O20" s="37">
        <v>0</v>
      </c>
      <c r="P20" s="40"/>
      <c r="Q20" s="34">
        <v>1</v>
      </c>
      <c r="R20" s="34">
        <v>0</v>
      </c>
      <c r="S20" s="34">
        <v>2</v>
      </c>
      <c r="T20" s="38"/>
      <c r="U20" s="41" t="s">
        <v>50</v>
      </c>
    </row>
    <row r="21" spans="1:21" s="52" customFormat="1" ht="50" customHeight="1">
      <c r="A21" s="43">
        <v>4</v>
      </c>
      <c r="B21" s="44" t="s">
        <v>51</v>
      </c>
      <c r="C21" s="45">
        <v>1</v>
      </c>
      <c r="D21" s="46" t="s">
        <v>56</v>
      </c>
      <c r="E21" s="47" t="s">
        <v>48</v>
      </c>
      <c r="F21" s="47" t="s">
        <v>45</v>
      </c>
      <c r="G21" s="47" t="s">
        <v>57</v>
      </c>
      <c r="H21" s="47" t="s">
        <v>54</v>
      </c>
      <c r="I21" s="47" t="s">
        <v>55</v>
      </c>
      <c r="J21" s="37">
        <v>100000</v>
      </c>
      <c r="K21" s="48" t="s">
        <v>58</v>
      </c>
      <c r="L21" s="46" t="s">
        <v>59</v>
      </c>
      <c r="M21" s="46" t="s">
        <v>60</v>
      </c>
      <c r="N21" s="37">
        <v>40000</v>
      </c>
      <c r="O21" s="49">
        <v>0</v>
      </c>
      <c r="P21" s="46" t="s">
        <v>61</v>
      </c>
      <c r="Q21" s="50">
        <v>2</v>
      </c>
      <c r="R21" s="50">
        <v>0</v>
      </c>
      <c r="S21" s="50">
        <v>2</v>
      </c>
      <c r="T21" s="50"/>
      <c r="U21" s="51" t="s">
        <v>62</v>
      </c>
    </row>
    <row r="22" spans="1:21" s="57" customFormat="1" ht="50" customHeight="1">
      <c r="A22" s="53">
        <v>4</v>
      </c>
      <c r="B22" s="45">
        <v>4.2</v>
      </c>
      <c r="C22" s="45">
        <v>1</v>
      </c>
      <c r="D22" s="35" t="s">
        <v>63</v>
      </c>
      <c r="E22" s="45" t="s">
        <v>64</v>
      </c>
      <c r="F22" s="45" t="s">
        <v>49</v>
      </c>
      <c r="G22" s="54" t="s">
        <v>65</v>
      </c>
      <c r="H22" s="45">
        <v>2018</v>
      </c>
      <c r="I22" s="45">
        <v>2021</v>
      </c>
      <c r="J22" s="55">
        <v>78000</v>
      </c>
      <c r="K22" s="45" t="s">
        <v>0</v>
      </c>
      <c r="L22" s="45" t="s">
        <v>66</v>
      </c>
      <c r="M22" s="45" t="s">
        <v>67</v>
      </c>
      <c r="N22" s="55">
        <v>53000</v>
      </c>
      <c r="O22" s="55">
        <v>10000</v>
      </c>
      <c r="P22" s="45" t="s">
        <v>68</v>
      </c>
      <c r="Q22" s="45">
        <v>0</v>
      </c>
      <c r="R22" s="45">
        <v>0</v>
      </c>
      <c r="S22" s="45">
        <v>1</v>
      </c>
      <c r="T22" s="45" t="s">
        <v>69</v>
      </c>
      <c r="U22" s="56" t="s">
        <v>70</v>
      </c>
    </row>
    <row r="23" spans="1:21" s="57" customFormat="1" ht="50" customHeight="1">
      <c r="A23" s="53">
        <v>4</v>
      </c>
      <c r="B23" s="45">
        <v>4.3</v>
      </c>
      <c r="C23" s="45">
        <v>1</v>
      </c>
      <c r="D23" s="35" t="s">
        <v>71</v>
      </c>
      <c r="E23" s="45" t="s">
        <v>64</v>
      </c>
      <c r="F23" s="45" t="s">
        <v>49</v>
      </c>
      <c r="G23" s="54" t="s">
        <v>72</v>
      </c>
      <c r="H23" s="45">
        <v>2018</v>
      </c>
      <c r="I23" s="45">
        <v>2021</v>
      </c>
      <c r="J23" s="55">
        <v>10000</v>
      </c>
      <c r="K23" s="45" t="s">
        <v>0</v>
      </c>
      <c r="L23" s="45" t="s">
        <v>73</v>
      </c>
      <c r="M23" s="45" t="s">
        <v>74</v>
      </c>
      <c r="N23" s="55">
        <v>5000</v>
      </c>
      <c r="O23" s="55">
        <v>5000</v>
      </c>
      <c r="P23" s="45" t="s">
        <v>75</v>
      </c>
      <c r="Q23" s="45">
        <v>1</v>
      </c>
      <c r="R23" s="45">
        <v>0</v>
      </c>
      <c r="S23" s="45">
        <v>0</v>
      </c>
      <c r="T23" s="45" t="s">
        <v>69</v>
      </c>
      <c r="U23" s="56" t="s">
        <v>75</v>
      </c>
    </row>
    <row r="24" spans="1:21" s="57" customFormat="1" ht="50" customHeight="1">
      <c r="A24" s="53">
        <v>4</v>
      </c>
      <c r="B24" s="45">
        <v>4.3</v>
      </c>
      <c r="C24" s="45">
        <v>1</v>
      </c>
      <c r="D24" s="35" t="s">
        <v>76</v>
      </c>
      <c r="E24" s="35" t="s">
        <v>77</v>
      </c>
      <c r="F24" s="45" t="s">
        <v>49</v>
      </c>
      <c r="G24" s="35" t="s">
        <v>78</v>
      </c>
      <c r="H24" s="36" t="s">
        <v>54</v>
      </c>
      <c r="I24" s="36" t="s">
        <v>55</v>
      </c>
      <c r="J24" s="55">
        <v>10000</v>
      </c>
      <c r="K24" s="45" t="s">
        <v>0</v>
      </c>
      <c r="L24" s="35" t="s">
        <v>79</v>
      </c>
      <c r="M24" s="35" t="s">
        <v>74</v>
      </c>
      <c r="N24" s="55">
        <v>10000</v>
      </c>
      <c r="O24" s="55" t="s">
        <v>80</v>
      </c>
      <c r="P24" s="35" t="s">
        <v>81</v>
      </c>
      <c r="Q24" s="45">
        <v>0</v>
      </c>
      <c r="R24" s="45">
        <v>0</v>
      </c>
      <c r="S24" s="45">
        <v>0</v>
      </c>
      <c r="T24" s="45" t="s">
        <v>69</v>
      </c>
      <c r="U24" s="56" t="s">
        <v>82</v>
      </c>
    </row>
    <row r="25" spans="1:21" s="57" customFormat="1" ht="50" customHeight="1">
      <c r="A25" s="53">
        <v>4</v>
      </c>
      <c r="B25" s="45">
        <v>4.2</v>
      </c>
      <c r="C25" s="45">
        <v>1</v>
      </c>
      <c r="D25" s="35" t="s">
        <v>83</v>
      </c>
      <c r="E25" s="35" t="s">
        <v>77</v>
      </c>
      <c r="F25" s="45" t="s">
        <v>49</v>
      </c>
      <c r="G25" s="35" t="s">
        <v>84</v>
      </c>
      <c r="H25" s="36" t="s">
        <v>54</v>
      </c>
      <c r="I25" s="36" t="s">
        <v>55</v>
      </c>
      <c r="J25" s="55">
        <v>13000</v>
      </c>
      <c r="K25" s="45" t="s">
        <v>0</v>
      </c>
      <c r="L25" s="35" t="s">
        <v>85</v>
      </c>
      <c r="M25" s="35" t="s">
        <v>74</v>
      </c>
      <c r="N25" s="55">
        <v>7000</v>
      </c>
      <c r="O25" s="55" t="s">
        <v>80</v>
      </c>
      <c r="P25" s="35" t="s">
        <v>86</v>
      </c>
      <c r="Q25" s="45">
        <v>0</v>
      </c>
      <c r="R25" s="45">
        <v>0</v>
      </c>
      <c r="S25" s="45">
        <v>0</v>
      </c>
      <c r="T25" s="45" t="s">
        <v>69</v>
      </c>
      <c r="U25" s="56" t="s">
        <v>87</v>
      </c>
    </row>
    <row r="26" spans="1:21" s="57" customFormat="1" ht="50" customHeight="1">
      <c r="A26" s="53">
        <v>4</v>
      </c>
      <c r="B26" s="45">
        <v>4.2</v>
      </c>
      <c r="C26" s="45">
        <v>1</v>
      </c>
      <c r="D26" s="35" t="s">
        <v>88</v>
      </c>
      <c r="E26" s="35" t="s">
        <v>77</v>
      </c>
      <c r="F26" s="45" t="s">
        <v>49</v>
      </c>
      <c r="G26" s="35" t="s">
        <v>89</v>
      </c>
      <c r="H26" s="36" t="s">
        <v>54</v>
      </c>
      <c r="I26" s="36" t="s">
        <v>55</v>
      </c>
      <c r="J26" s="55">
        <v>4000</v>
      </c>
      <c r="K26" s="45" t="s">
        <v>0</v>
      </c>
      <c r="L26" s="35" t="s">
        <v>90</v>
      </c>
      <c r="M26" s="35" t="s">
        <v>74</v>
      </c>
      <c r="N26" s="55">
        <v>4000</v>
      </c>
      <c r="O26" s="55" t="s">
        <v>80</v>
      </c>
      <c r="P26" s="35" t="s">
        <v>91</v>
      </c>
      <c r="Q26" s="45">
        <v>0</v>
      </c>
      <c r="R26" s="45">
        <v>0</v>
      </c>
      <c r="S26" s="45">
        <v>0</v>
      </c>
      <c r="T26" s="45" t="s">
        <v>69</v>
      </c>
      <c r="U26" s="56" t="s">
        <v>92</v>
      </c>
    </row>
    <row r="27" spans="1:21" s="57" customFormat="1" ht="50" customHeight="1">
      <c r="A27" s="53">
        <v>4</v>
      </c>
      <c r="B27" s="45">
        <v>4.2</v>
      </c>
      <c r="C27" s="45">
        <v>1</v>
      </c>
      <c r="D27" s="35" t="s">
        <v>93</v>
      </c>
      <c r="E27" s="35" t="s">
        <v>77</v>
      </c>
      <c r="F27" s="35" t="s">
        <v>45</v>
      </c>
      <c r="G27" s="35" t="s">
        <v>94</v>
      </c>
      <c r="H27" s="36" t="s">
        <v>54</v>
      </c>
      <c r="I27" s="36" t="s">
        <v>55</v>
      </c>
      <c r="J27" s="55">
        <v>15000</v>
      </c>
      <c r="K27" s="45" t="s">
        <v>0</v>
      </c>
      <c r="L27" s="35" t="s">
        <v>95</v>
      </c>
      <c r="M27" s="35" t="s">
        <v>74</v>
      </c>
      <c r="N27" s="55">
        <v>13000</v>
      </c>
      <c r="O27" s="55" t="s">
        <v>80</v>
      </c>
      <c r="P27" s="35" t="s">
        <v>96</v>
      </c>
      <c r="Q27" s="45">
        <v>0</v>
      </c>
      <c r="R27" s="45">
        <v>0</v>
      </c>
      <c r="S27" s="45">
        <v>0</v>
      </c>
      <c r="T27" s="45" t="s">
        <v>69</v>
      </c>
      <c r="U27" s="56" t="s">
        <v>97</v>
      </c>
    </row>
    <row r="28" spans="1:21" s="57" customFormat="1" ht="50" customHeight="1">
      <c r="A28" s="53">
        <v>4</v>
      </c>
      <c r="B28" s="45">
        <v>4.2</v>
      </c>
      <c r="C28" s="45">
        <v>1</v>
      </c>
      <c r="D28" s="35" t="s">
        <v>98</v>
      </c>
      <c r="E28" s="35" t="s">
        <v>77</v>
      </c>
      <c r="F28" s="35" t="s">
        <v>49</v>
      </c>
      <c r="G28" s="35" t="s">
        <v>99</v>
      </c>
      <c r="H28" s="36" t="s">
        <v>54</v>
      </c>
      <c r="I28" s="36" t="s">
        <v>55</v>
      </c>
      <c r="J28" s="55">
        <f>5000</f>
        <v>5000</v>
      </c>
      <c r="K28" s="45" t="s">
        <v>0</v>
      </c>
      <c r="L28" s="35" t="s">
        <v>100</v>
      </c>
      <c r="M28" s="35" t="s">
        <v>101</v>
      </c>
      <c r="N28" s="55">
        <v>5000</v>
      </c>
      <c r="O28" s="55" t="s">
        <v>80</v>
      </c>
      <c r="P28" s="35" t="s">
        <v>102</v>
      </c>
      <c r="Q28" s="45">
        <v>1</v>
      </c>
      <c r="R28" s="45">
        <v>0</v>
      </c>
      <c r="S28" s="45">
        <v>1</v>
      </c>
      <c r="T28" s="45" t="s">
        <v>5</v>
      </c>
      <c r="U28" s="56" t="s">
        <v>103</v>
      </c>
    </row>
    <row r="29" spans="1:21" s="57" customFormat="1" ht="50" customHeight="1">
      <c r="A29" s="53">
        <v>4</v>
      </c>
      <c r="B29" s="45">
        <v>4.2</v>
      </c>
      <c r="C29" s="45">
        <v>1</v>
      </c>
      <c r="D29" s="35" t="s">
        <v>104</v>
      </c>
      <c r="E29" s="35" t="s">
        <v>77</v>
      </c>
      <c r="F29" s="35" t="s">
        <v>49</v>
      </c>
      <c r="G29" s="35" t="s">
        <v>105</v>
      </c>
      <c r="H29" s="36" t="s">
        <v>54</v>
      </c>
      <c r="I29" s="36" t="s">
        <v>55</v>
      </c>
      <c r="J29" s="55">
        <v>5000</v>
      </c>
      <c r="K29" s="45" t="s">
        <v>0</v>
      </c>
      <c r="L29" s="35" t="s">
        <v>106</v>
      </c>
      <c r="M29" s="35" t="s">
        <v>74</v>
      </c>
      <c r="N29" s="55">
        <v>5000</v>
      </c>
      <c r="O29" s="55" t="s">
        <v>80</v>
      </c>
      <c r="P29" s="35" t="s">
        <v>107</v>
      </c>
      <c r="Q29" s="45">
        <v>1</v>
      </c>
      <c r="R29" s="45">
        <v>0</v>
      </c>
      <c r="S29" s="45">
        <v>0</v>
      </c>
      <c r="T29" s="45" t="s">
        <v>5</v>
      </c>
      <c r="U29" s="56" t="s">
        <v>108</v>
      </c>
    </row>
    <row r="30" spans="1:21" s="57" customFormat="1" ht="50" customHeight="1">
      <c r="A30" s="53">
        <v>4</v>
      </c>
      <c r="B30" s="45">
        <v>4.2</v>
      </c>
      <c r="C30" s="45">
        <v>1</v>
      </c>
      <c r="D30" s="35" t="s">
        <v>109</v>
      </c>
      <c r="E30" s="35" t="s">
        <v>77</v>
      </c>
      <c r="F30" s="35" t="s">
        <v>49</v>
      </c>
      <c r="G30" s="35" t="s">
        <v>105</v>
      </c>
      <c r="H30" s="36" t="s">
        <v>54</v>
      </c>
      <c r="I30" s="36" t="s">
        <v>55</v>
      </c>
      <c r="J30" s="55">
        <v>5000</v>
      </c>
      <c r="K30" s="45" t="s">
        <v>0</v>
      </c>
      <c r="L30" s="35" t="s">
        <v>110</v>
      </c>
      <c r="M30" s="35" t="s">
        <v>101</v>
      </c>
      <c r="N30" s="55">
        <v>5000</v>
      </c>
      <c r="O30" s="55" t="s">
        <v>80</v>
      </c>
      <c r="P30" s="35" t="s">
        <v>111</v>
      </c>
      <c r="Q30" s="45">
        <v>1</v>
      </c>
      <c r="R30" s="45">
        <v>0</v>
      </c>
      <c r="S30" s="45">
        <v>0</v>
      </c>
      <c r="T30" s="45" t="s">
        <v>5</v>
      </c>
      <c r="U30" s="56" t="s">
        <v>112</v>
      </c>
    </row>
    <row r="31" spans="1:21" s="57" customFormat="1" ht="50" customHeight="1">
      <c r="A31" s="53">
        <v>4</v>
      </c>
      <c r="B31" s="45">
        <v>4.2</v>
      </c>
      <c r="C31" s="45">
        <v>1</v>
      </c>
      <c r="D31" s="35" t="s">
        <v>113</v>
      </c>
      <c r="E31" s="35" t="s">
        <v>114</v>
      </c>
      <c r="F31" s="35" t="s">
        <v>45</v>
      </c>
      <c r="G31" s="58" t="s">
        <v>115</v>
      </c>
      <c r="H31" s="36" t="s">
        <v>54</v>
      </c>
      <c r="I31" s="36" t="s">
        <v>55</v>
      </c>
      <c r="J31" s="55">
        <v>30000</v>
      </c>
      <c r="K31" s="45" t="s">
        <v>0</v>
      </c>
      <c r="L31" s="35" t="s">
        <v>116</v>
      </c>
      <c r="M31" s="59" t="s">
        <v>74</v>
      </c>
      <c r="N31" s="55">
        <v>14000</v>
      </c>
      <c r="O31" s="55">
        <v>7000</v>
      </c>
      <c r="P31" s="35" t="s">
        <v>117</v>
      </c>
      <c r="Q31" s="45">
        <v>0</v>
      </c>
      <c r="R31" s="45">
        <v>0</v>
      </c>
      <c r="S31" s="45">
        <v>1</v>
      </c>
      <c r="T31" s="45" t="s">
        <v>69</v>
      </c>
      <c r="U31" s="56" t="s">
        <v>118</v>
      </c>
    </row>
    <row r="32" spans="1:21" s="57" customFormat="1" ht="50" customHeight="1">
      <c r="A32" s="53">
        <v>4</v>
      </c>
      <c r="B32" s="45" t="s">
        <v>46</v>
      </c>
      <c r="C32" s="45">
        <v>1</v>
      </c>
      <c r="D32" s="60" t="s">
        <v>119</v>
      </c>
      <c r="E32" s="60" t="s">
        <v>120</v>
      </c>
      <c r="F32" s="35" t="s">
        <v>45</v>
      </c>
      <c r="G32" s="60" t="s">
        <v>121</v>
      </c>
      <c r="H32" s="36" t="s">
        <v>122</v>
      </c>
      <c r="I32" s="36" t="s">
        <v>55</v>
      </c>
      <c r="J32" s="55">
        <v>73000</v>
      </c>
      <c r="K32" s="45" t="s">
        <v>0</v>
      </c>
      <c r="L32" s="60" t="s">
        <v>123</v>
      </c>
      <c r="M32" s="61" t="s">
        <v>74</v>
      </c>
      <c r="N32" s="55">
        <v>10000</v>
      </c>
      <c r="O32" s="55">
        <v>0</v>
      </c>
      <c r="P32" s="62" t="s">
        <v>124</v>
      </c>
      <c r="Q32" s="45">
        <v>0</v>
      </c>
      <c r="R32" s="45">
        <v>1</v>
      </c>
      <c r="S32" s="45">
        <v>2</v>
      </c>
      <c r="T32" s="45" t="s">
        <v>69</v>
      </c>
      <c r="U32" s="63" t="s">
        <v>124</v>
      </c>
    </row>
    <row r="33" spans="1:21" s="57" customFormat="1" ht="50" customHeight="1">
      <c r="A33" s="53">
        <v>4</v>
      </c>
      <c r="B33" s="45">
        <v>4.0999999999999996</v>
      </c>
      <c r="C33" s="45">
        <v>1</v>
      </c>
      <c r="D33" s="60" t="s">
        <v>125</v>
      </c>
      <c r="E33" s="60" t="s">
        <v>126</v>
      </c>
      <c r="F33" s="35" t="s">
        <v>45</v>
      </c>
      <c r="G33" s="60" t="s">
        <v>127</v>
      </c>
      <c r="H33" s="36" t="s">
        <v>54</v>
      </c>
      <c r="I33" s="36" t="s">
        <v>55</v>
      </c>
      <c r="J33" s="55">
        <v>30000</v>
      </c>
      <c r="K33" s="45" t="s">
        <v>0</v>
      </c>
      <c r="L33" s="60" t="s">
        <v>128</v>
      </c>
      <c r="M33" s="61" t="s">
        <v>74</v>
      </c>
      <c r="N33" s="55">
        <v>22000</v>
      </c>
      <c r="O33" s="55">
        <v>0</v>
      </c>
      <c r="P33" s="62" t="s">
        <v>129</v>
      </c>
      <c r="Q33" s="45">
        <v>0</v>
      </c>
      <c r="R33" s="45">
        <v>1</v>
      </c>
      <c r="S33" s="45">
        <v>2</v>
      </c>
      <c r="T33" s="45" t="s">
        <v>7</v>
      </c>
      <c r="U33" s="56" t="s">
        <v>130</v>
      </c>
    </row>
    <row r="34" spans="1:21" s="57" customFormat="1" ht="50" customHeight="1">
      <c r="A34" s="53">
        <v>4</v>
      </c>
      <c r="B34" s="45">
        <v>4.0999999999999996</v>
      </c>
      <c r="C34" s="45">
        <v>1</v>
      </c>
      <c r="D34" s="60" t="s">
        <v>131</v>
      </c>
      <c r="E34" s="60" t="s">
        <v>126</v>
      </c>
      <c r="F34" s="35" t="s">
        <v>45</v>
      </c>
      <c r="G34" s="60" t="s">
        <v>132</v>
      </c>
      <c r="H34" s="36" t="s">
        <v>54</v>
      </c>
      <c r="I34" s="36" t="s">
        <v>55</v>
      </c>
      <c r="J34" s="55">
        <v>15000</v>
      </c>
      <c r="K34" s="45" t="s">
        <v>0</v>
      </c>
      <c r="L34" s="60" t="s">
        <v>133</v>
      </c>
      <c r="M34" s="61" t="s">
        <v>134</v>
      </c>
      <c r="N34" s="55">
        <v>15000</v>
      </c>
      <c r="O34" s="55">
        <v>0</v>
      </c>
      <c r="P34" s="62" t="s">
        <v>135</v>
      </c>
      <c r="Q34" s="45">
        <v>0</v>
      </c>
      <c r="R34" s="45">
        <v>0</v>
      </c>
      <c r="S34" s="45">
        <v>2</v>
      </c>
      <c r="T34" s="45" t="s">
        <v>22</v>
      </c>
      <c r="U34" s="56" t="s">
        <v>136</v>
      </c>
    </row>
    <row r="35" spans="1:21" s="57" customFormat="1" ht="50" customHeight="1">
      <c r="A35" s="53">
        <v>4</v>
      </c>
      <c r="B35" s="45">
        <v>4.0999999999999996</v>
      </c>
      <c r="C35" s="45">
        <v>1</v>
      </c>
      <c r="D35" s="60" t="s">
        <v>137</v>
      </c>
      <c r="E35" s="60" t="s">
        <v>126</v>
      </c>
      <c r="F35" s="35" t="s">
        <v>45</v>
      </c>
      <c r="G35" s="60" t="s">
        <v>138</v>
      </c>
      <c r="H35" s="36" t="s">
        <v>122</v>
      </c>
      <c r="I35" s="36" t="s">
        <v>55</v>
      </c>
      <c r="J35" s="55">
        <v>32000</v>
      </c>
      <c r="K35" s="45" t="s">
        <v>0</v>
      </c>
      <c r="L35" s="60" t="s">
        <v>139</v>
      </c>
      <c r="M35" s="61" t="s">
        <v>134</v>
      </c>
      <c r="N35" s="55">
        <v>30000</v>
      </c>
      <c r="O35" s="55">
        <v>0</v>
      </c>
      <c r="P35" s="62" t="s">
        <v>140</v>
      </c>
      <c r="Q35" s="45">
        <v>0</v>
      </c>
      <c r="R35" s="45">
        <v>0</v>
      </c>
      <c r="S35" s="45">
        <v>2</v>
      </c>
      <c r="T35" s="45" t="s">
        <v>15</v>
      </c>
      <c r="U35" s="56" t="s">
        <v>141</v>
      </c>
    </row>
    <row r="36" spans="1:21" s="57" customFormat="1" ht="50" customHeight="1">
      <c r="A36" s="53">
        <v>4</v>
      </c>
      <c r="B36" s="45">
        <v>4.0999999999999996</v>
      </c>
      <c r="C36" s="45">
        <v>1</v>
      </c>
      <c r="D36" s="60" t="s">
        <v>142</v>
      </c>
      <c r="E36" s="60" t="s">
        <v>126</v>
      </c>
      <c r="F36" s="35" t="s">
        <v>45</v>
      </c>
      <c r="G36" s="60" t="s">
        <v>143</v>
      </c>
      <c r="H36" s="36" t="s">
        <v>54</v>
      </c>
      <c r="I36" s="36" t="s">
        <v>55</v>
      </c>
      <c r="J36" s="55">
        <v>25000</v>
      </c>
      <c r="K36" s="45" t="s">
        <v>0</v>
      </c>
      <c r="L36" s="60" t="s">
        <v>144</v>
      </c>
      <c r="M36" s="61" t="s">
        <v>134</v>
      </c>
      <c r="N36" s="55">
        <v>16000</v>
      </c>
      <c r="O36" s="55">
        <v>0</v>
      </c>
      <c r="P36" s="62" t="s">
        <v>145</v>
      </c>
      <c r="Q36" s="45">
        <v>0</v>
      </c>
      <c r="R36" s="45">
        <v>1</v>
      </c>
      <c r="S36" s="45">
        <v>2</v>
      </c>
      <c r="T36" s="45" t="s">
        <v>5</v>
      </c>
      <c r="U36" s="56" t="s">
        <v>145</v>
      </c>
    </row>
    <row r="37" spans="1:21" s="57" customFormat="1" ht="50" customHeight="1">
      <c r="A37" s="53">
        <v>4</v>
      </c>
      <c r="B37" s="45">
        <v>4.0999999999999996</v>
      </c>
      <c r="C37" s="45">
        <v>1</v>
      </c>
      <c r="D37" s="60" t="s">
        <v>146</v>
      </c>
      <c r="E37" s="60" t="s">
        <v>147</v>
      </c>
      <c r="F37" s="35" t="s">
        <v>45</v>
      </c>
      <c r="G37" s="60" t="s">
        <v>148</v>
      </c>
      <c r="H37" s="36" t="s">
        <v>122</v>
      </c>
      <c r="I37" s="36" t="s">
        <v>55</v>
      </c>
      <c r="J37" s="55">
        <v>30000</v>
      </c>
      <c r="K37" s="45" t="s">
        <v>0</v>
      </c>
      <c r="L37" s="60" t="s">
        <v>149</v>
      </c>
      <c r="M37" s="61" t="s">
        <v>134</v>
      </c>
      <c r="N37" s="55">
        <v>25000</v>
      </c>
      <c r="O37" s="55">
        <v>0</v>
      </c>
      <c r="P37" s="62" t="s">
        <v>150</v>
      </c>
      <c r="Q37" s="45">
        <v>0</v>
      </c>
      <c r="R37" s="45">
        <v>1</v>
      </c>
      <c r="S37" s="45">
        <v>2</v>
      </c>
      <c r="T37" s="45" t="s">
        <v>5</v>
      </c>
      <c r="U37" s="56" t="s">
        <v>150</v>
      </c>
    </row>
    <row r="38" spans="1:21" s="57" customFormat="1" ht="50" customHeight="1">
      <c r="A38" s="53">
        <v>4</v>
      </c>
      <c r="B38" s="45">
        <v>4.2</v>
      </c>
      <c r="C38" s="45">
        <v>1</v>
      </c>
      <c r="D38" s="45" t="s">
        <v>151</v>
      </c>
      <c r="E38" s="45" t="s">
        <v>152</v>
      </c>
      <c r="F38" s="45" t="s">
        <v>49</v>
      </c>
      <c r="G38" s="45" t="s">
        <v>153</v>
      </c>
      <c r="H38" s="45" t="s">
        <v>54</v>
      </c>
      <c r="I38" s="45" t="s">
        <v>55</v>
      </c>
      <c r="J38" s="55">
        <v>15000</v>
      </c>
      <c r="K38" s="45" t="s">
        <v>0</v>
      </c>
      <c r="L38" s="45"/>
      <c r="M38" s="45" t="s">
        <v>154</v>
      </c>
      <c r="N38" s="55">
        <v>15000</v>
      </c>
      <c r="O38" s="55">
        <v>0</v>
      </c>
      <c r="P38" s="45" t="s">
        <v>155</v>
      </c>
      <c r="Q38" s="45">
        <v>0</v>
      </c>
      <c r="R38" s="45">
        <v>0</v>
      </c>
      <c r="S38" s="45">
        <v>0</v>
      </c>
      <c r="T38" s="45" t="s">
        <v>5</v>
      </c>
      <c r="U38" s="56" t="s">
        <v>156</v>
      </c>
    </row>
    <row r="39" spans="1:21" s="57" customFormat="1" ht="50" customHeight="1">
      <c r="A39" s="53">
        <v>4</v>
      </c>
      <c r="B39" s="45">
        <v>4.2</v>
      </c>
      <c r="C39" s="45">
        <v>1</v>
      </c>
      <c r="D39" s="45" t="s">
        <v>157</v>
      </c>
      <c r="E39" s="45" t="s">
        <v>152</v>
      </c>
      <c r="F39" s="45" t="s">
        <v>49</v>
      </c>
      <c r="G39" s="45" t="s">
        <v>158</v>
      </c>
      <c r="H39" s="45" t="s">
        <v>54</v>
      </c>
      <c r="I39" s="45" t="s">
        <v>55</v>
      </c>
      <c r="J39" s="55">
        <v>30000</v>
      </c>
      <c r="K39" s="45" t="s">
        <v>0</v>
      </c>
      <c r="L39" s="45"/>
      <c r="M39" s="45" t="s">
        <v>67</v>
      </c>
      <c r="N39" s="55">
        <v>24000</v>
      </c>
      <c r="O39" s="55">
        <v>2000</v>
      </c>
      <c r="P39" s="45" t="s">
        <v>159</v>
      </c>
      <c r="Q39" s="45">
        <v>0</v>
      </c>
      <c r="R39" s="45">
        <v>0</v>
      </c>
      <c r="S39" s="45">
        <v>0</v>
      </c>
      <c r="T39" s="45" t="s">
        <v>5</v>
      </c>
      <c r="U39" s="56" t="s">
        <v>160</v>
      </c>
    </row>
    <row r="40" spans="1:21" s="57" customFormat="1" ht="50" customHeight="1">
      <c r="A40" s="53">
        <v>4</v>
      </c>
      <c r="B40" s="45">
        <v>4.2</v>
      </c>
      <c r="C40" s="45">
        <v>1</v>
      </c>
      <c r="D40" s="45" t="s">
        <v>161</v>
      </c>
      <c r="E40" s="45" t="s">
        <v>152</v>
      </c>
      <c r="F40" s="45" t="s">
        <v>49</v>
      </c>
      <c r="G40" s="45" t="s">
        <v>162</v>
      </c>
      <c r="H40" s="45" t="s">
        <v>54</v>
      </c>
      <c r="I40" s="45" t="s">
        <v>55</v>
      </c>
      <c r="J40" s="55">
        <v>15000</v>
      </c>
      <c r="K40" s="45" t="s">
        <v>0</v>
      </c>
      <c r="L40" s="45"/>
      <c r="M40" s="45" t="s">
        <v>74</v>
      </c>
      <c r="N40" s="55">
        <v>15000</v>
      </c>
      <c r="O40" s="55">
        <v>0</v>
      </c>
      <c r="P40" s="45" t="s">
        <v>163</v>
      </c>
      <c r="Q40" s="45">
        <v>0</v>
      </c>
      <c r="R40" s="45">
        <v>0</v>
      </c>
      <c r="S40" s="45">
        <v>0</v>
      </c>
      <c r="T40" s="45" t="s">
        <v>5</v>
      </c>
      <c r="U40" s="56" t="s">
        <v>164</v>
      </c>
    </row>
    <row r="41" spans="1:21" s="57" customFormat="1" ht="50" customHeight="1">
      <c r="A41" s="53">
        <v>4</v>
      </c>
      <c r="B41" s="45">
        <v>4.3</v>
      </c>
      <c r="C41" s="45">
        <v>1</v>
      </c>
      <c r="D41" s="45" t="s">
        <v>165</v>
      </c>
      <c r="E41" s="45" t="s">
        <v>152</v>
      </c>
      <c r="F41" s="45" t="s">
        <v>49</v>
      </c>
      <c r="G41" s="45" t="s">
        <v>166</v>
      </c>
      <c r="H41" s="45" t="s">
        <v>54</v>
      </c>
      <c r="I41" s="45" t="s">
        <v>55</v>
      </c>
      <c r="J41" s="55">
        <v>13000</v>
      </c>
      <c r="K41" s="45" t="s">
        <v>0</v>
      </c>
      <c r="L41" s="45" t="s">
        <v>167</v>
      </c>
      <c r="M41" s="45" t="s">
        <v>168</v>
      </c>
      <c r="N41" s="55">
        <v>11000</v>
      </c>
      <c r="O41" s="55">
        <v>1000</v>
      </c>
      <c r="P41" s="45" t="s">
        <v>169</v>
      </c>
      <c r="Q41" s="45">
        <v>0</v>
      </c>
      <c r="R41" s="45">
        <v>0</v>
      </c>
      <c r="S41" s="45">
        <v>0</v>
      </c>
      <c r="T41" s="45" t="s">
        <v>69</v>
      </c>
      <c r="U41" s="56" t="s">
        <v>170</v>
      </c>
    </row>
    <row r="42" spans="1:21" s="57" customFormat="1" ht="50" customHeight="1">
      <c r="A42" s="53">
        <v>4</v>
      </c>
      <c r="B42" s="45">
        <v>4.3</v>
      </c>
      <c r="C42" s="45">
        <v>1</v>
      </c>
      <c r="D42" s="45" t="s">
        <v>171</v>
      </c>
      <c r="E42" s="45" t="s">
        <v>152</v>
      </c>
      <c r="F42" s="45" t="s">
        <v>49</v>
      </c>
      <c r="G42" s="45" t="s">
        <v>72</v>
      </c>
      <c r="H42" s="45" t="s">
        <v>54</v>
      </c>
      <c r="I42" s="45" t="s">
        <v>55</v>
      </c>
      <c r="J42" s="55">
        <v>5000</v>
      </c>
      <c r="K42" s="45" t="s">
        <v>0</v>
      </c>
      <c r="L42" s="45" t="s">
        <v>172</v>
      </c>
      <c r="M42" s="45" t="s">
        <v>74</v>
      </c>
      <c r="N42" s="55">
        <v>5000</v>
      </c>
      <c r="O42" s="55">
        <v>0</v>
      </c>
      <c r="P42" s="45" t="s">
        <v>173</v>
      </c>
      <c r="Q42" s="45">
        <v>0</v>
      </c>
      <c r="R42" s="45">
        <v>0</v>
      </c>
      <c r="S42" s="45">
        <v>0</v>
      </c>
      <c r="T42" s="45" t="s">
        <v>69</v>
      </c>
      <c r="U42" s="56" t="s">
        <v>174</v>
      </c>
    </row>
    <row r="43" spans="1:21" s="57" customFormat="1" ht="50" customHeight="1">
      <c r="A43" s="53">
        <v>4</v>
      </c>
      <c r="B43" s="45">
        <v>4.4000000000000004</v>
      </c>
      <c r="C43" s="45">
        <v>1</v>
      </c>
      <c r="D43" s="45" t="s">
        <v>175</v>
      </c>
      <c r="E43" s="45" t="s">
        <v>152</v>
      </c>
      <c r="F43" s="45" t="s">
        <v>49</v>
      </c>
      <c r="G43" s="45" t="s">
        <v>176</v>
      </c>
      <c r="H43" s="45" t="s">
        <v>54</v>
      </c>
      <c r="I43" s="45" t="s">
        <v>55</v>
      </c>
      <c r="J43" s="55">
        <v>5000</v>
      </c>
      <c r="K43" s="45" t="s">
        <v>0</v>
      </c>
      <c r="L43" s="45" t="s">
        <v>172</v>
      </c>
      <c r="M43" s="45" t="s">
        <v>74</v>
      </c>
      <c r="N43" s="55">
        <v>5000</v>
      </c>
      <c r="O43" s="55">
        <v>0</v>
      </c>
      <c r="P43" s="45" t="s">
        <v>177</v>
      </c>
      <c r="Q43" s="45">
        <v>0</v>
      </c>
      <c r="R43" s="45">
        <v>0</v>
      </c>
      <c r="S43" s="45">
        <v>0</v>
      </c>
      <c r="T43" s="45" t="s">
        <v>69</v>
      </c>
      <c r="U43" s="56" t="s">
        <v>178</v>
      </c>
    </row>
    <row r="44" spans="1:21" s="57" customFormat="1" ht="50" customHeight="1">
      <c r="A44" s="53">
        <v>4</v>
      </c>
      <c r="B44" s="45">
        <v>4.2</v>
      </c>
      <c r="C44" s="45">
        <v>1</v>
      </c>
      <c r="D44" s="35" t="s">
        <v>179</v>
      </c>
      <c r="E44" s="45" t="s">
        <v>180</v>
      </c>
      <c r="F44" s="45" t="s">
        <v>49</v>
      </c>
      <c r="G44" s="45"/>
      <c r="H44" s="45">
        <v>2018</v>
      </c>
      <c r="I44" s="45">
        <v>2021</v>
      </c>
      <c r="J44" s="55">
        <v>8000</v>
      </c>
      <c r="K44" s="45" t="s">
        <v>0</v>
      </c>
      <c r="L44" s="45" t="s">
        <v>181</v>
      </c>
      <c r="M44" s="35" t="s">
        <v>182</v>
      </c>
      <c r="N44" s="55">
        <v>10000</v>
      </c>
      <c r="O44" s="55">
        <v>0</v>
      </c>
      <c r="P44" s="35" t="s">
        <v>183</v>
      </c>
      <c r="Q44" s="45">
        <v>1</v>
      </c>
      <c r="R44" s="45">
        <v>1</v>
      </c>
      <c r="S44" s="45">
        <v>2</v>
      </c>
      <c r="T44" s="45" t="s">
        <v>69</v>
      </c>
      <c r="U44" s="64" t="s">
        <v>184</v>
      </c>
    </row>
    <row r="45" spans="1:21" s="57" customFormat="1" ht="50" customHeight="1">
      <c r="A45" s="53">
        <v>4</v>
      </c>
      <c r="B45" s="45">
        <v>4.2</v>
      </c>
      <c r="C45" s="45">
        <v>1</v>
      </c>
      <c r="D45" s="35" t="s">
        <v>185</v>
      </c>
      <c r="E45" s="45" t="s">
        <v>180</v>
      </c>
      <c r="F45" s="45" t="s">
        <v>49</v>
      </c>
      <c r="G45" s="45"/>
      <c r="H45" s="45">
        <v>2018</v>
      </c>
      <c r="I45" s="45">
        <v>2021</v>
      </c>
      <c r="J45" s="55">
        <v>10000</v>
      </c>
      <c r="K45" s="45" t="s">
        <v>0</v>
      </c>
      <c r="L45" s="45" t="s">
        <v>181</v>
      </c>
      <c r="M45" s="35" t="s">
        <v>186</v>
      </c>
      <c r="N45" s="55">
        <v>14000</v>
      </c>
      <c r="O45" s="55">
        <v>0</v>
      </c>
      <c r="P45" s="35" t="s">
        <v>187</v>
      </c>
      <c r="Q45" s="45">
        <v>1</v>
      </c>
      <c r="R45" s="45">
        <v>1</v>
      </c>
      <c r="S45" s="45">
        <v>2</v>
      </c>
      <c r="T45" s="45" t="s">
        <v>69</v>
      </c>
      <c r="U45" s="64" t="s">
        <v>188</v>
      </c>
    </row>
    <row r="46" spans="1:21" s="57" customFormat="1" ht="50" customHeight="1">
      <c r="A46" s="53">
        <v>4</v>
      </c>
      <c r="B46" s="45">
        <v>4.3</v>
      </c>
      <c r="C46" s="45">
        <v>1</v>
      </c>
      <c r="D46" s="35" t="s">
        <v>189</v>
      </c>
      <c r="E46" s="35" t="s">
        <v>190</v>
      </c>
      <c r="F46" s="45" t="s">
        <v>45</v>
      </c>
      <c r="G46" s="35" t="s">
        <v>191</v>
      </c>
      <c r="H46" s="45">
        <v>2018</v>
      </c>
      <c r="I46" s="45">
        <v>2021</v>
      </c>
      <c r="J46" s="55">
        <v>10000</v>
      </c>
      <c r="K46" s="45" t="s">
        <v>0</v>
      </c>
      <c r="L46" s="45" t="s">
        <v>192</v>
      </c>
      <c r="M46" s="45" t="s">
        <v>101</v>
      </c>
      <c r="N46" s="55">
        <v>10000</v>
      </c>
      <c r="O46" s="55">
        <v>0</v>
      </c>
      <c r="P46" s="45" t="s">
        <v>193</v>
      </c>
      <c r="Q46" s="45">
        <v>1</v>
      </c>
      <c r="R46" s="45">
        <v>0</v>
      </c>
      <c r="S46" s="45">
        <v>0</v>
      </c>
      <c r="T46" s="45" t="s">
        <v>69</v>
      </c>
      <c r="U46" s="56" t="s">
        <v>194</v>
      </c>
    </row>
    <row r="47" spans="1:21" s="57" customFormat="1" ht="50" customHeight="1">
      <c r="A47" s="53">
        <v>4</v>
      </c>
      <c r="B47" s="45">
        <v>4.2</v>
      </c>
      <c r="C47" s="45">
        <v>1</v>
      </c>
      <c r="D47" s="35" t="s">
        <v>195</v>
      </c>
      <c r="E47" s="35" t="s">
        <v>190</v>
      </c>
      <c r="F47" s="45" t="s">
        <v>45</v>
      </c>
      <c r="G47" s="35" t="s">
        <v>196</v>
      </c>
      <c r="H47" s="45">
        <v>2018</v>
      </c>
      <c r="I47" s="45">
        <v>2021</v>
      </c>
      <c r="J47" s="55">
        <v>15000</v>
      </c>
      <c r="K47" s="45" t="s">
        <v>0</v>
      </c>
      <c r="L47" s="45" t="s">
        <v>192</v>
      </c>
      <c r="M47" s="45" t="s">
        <v>101</v>
      </c>
      <c r="N47" s="55">
        <v>13000</v>
      </c>
      <c r="O47" s="55">
        <v>0</v>
      </c>
      <c r="P47" s="45" t="s">
        <v>197</v>
      </c>
      <c r="Q47" s="45">
        <v>1</v>
      </c>
      <c r="R47" s="45">
        <v>1</v>
      </c>
      <c r="S47" s="45">
        <v>0</v>
      </c>
      <c r="T47" s="45" t="s">
        <v>69</v>
      </c>
      <c r="U47" s="56" t="s">
        <v>198</v>
      </c>
    </row>
    <row r="48" spans="1:21" s="57" customFormat="1" ht="50" customHeight="1">
      <c r="A48" s="53">
        <v>4</v>
      </c>
      <c r="B48" s="45">
        <v>4.2</v>
      </c>
      <c r="C48" s="45">
        <v>1</v>
      </c>
      <c r="D48" s="35" t="s">
        <v>199</v>
      </c>
      <c r="E48" s="35" t="s">
        <v>190</v>
      </c>
      <c r="F48" s="45" t="s">
        <v>45</v>
      </c>
      <c r="G48" s="35" t="s">
        <v>200</v>
      </c>
      <c r="H48" s="45">
        <v>2018</v>
      </c>
      <c r="I48" s="45">
        <v>2021</v>
      </c>
      <c r="J48" s="55">
        <v>15000</v>
      </c>
      <c r="K48" s="45" t="s">
        <v>0</v>
      </c>
      <c r="L48" s="45" t="s">
        <v>192</v>
      </c>
      <c r="M48" s="45" t="s">
        <v>101</v>
      </c>
      <c r="N48" s="55">
        <v>10000</v>
      </c>
      <c r="O48" s="55">
        <v>5000</v>
      </c>
      <c r="P48" s="45" t="s">
        <v>201</v>
      </c>
      <c r="Q48" s="45">
        <v>0</v>
      </c>
      <c r="R48" s="45">
        <v>0</v>
      </c>
      <c r="S48" s="45">
        <v>0</v>
      </c>
      <c r="T48" s="45" t="s">
        <v>69</v>
      </c>
      <c r="U48" s="56" t="s">
        <v>202</v>
      </c>
    </row>
    <row r="49" spans="1:21" s="57" customFormat="1" ht="50" customHeight="1">
      <c r="A49" s="53">
        <v>4</v>
      </c>
      <c r="B49" s="45">
        <v>4.2</v>
      </c>
      <c r="C49" s="45">
        <v>1</v>
      </c>
      <c r="D49" s="35" t="s">
        <v>203</v>
      </c>
      <c r="E49" s="35" t="s">
        <v>204</v>
      </c>
      <c r="F49" s="35" t="s">
        <v>45</v>
      </c>
      <c r="G49" s="35" t="s">
        <v>205</v>
      </c>
      <c r="H49" s="36" t="s">
        <v>206</v>
      </c>
      <c r="I49" s="36" t="s">
        <v>55</v>
      </c>
      <c r="J49" s="55">
        <v>35000</v>
      </c>
      <c r="K49" s="45" t="s">
        <v>0</v>
      </c>
      <c r="L49" s="35" t="s">
        <v>207</v>
      </c>
      <c r="M49" s="45" t="s">
        <v>101</v>
      </c>
      <c r="N49" s="55">
        <v>18000</v>
      </c>
      <c r="O49" s="55">
        <v>2000</v>
      </c>
      <c r="P49" s="35" t="s">
        <v>208</v>
      </c>
      <c r="Q49" s="45">
        <v>1</v>
      </c>
      <c r="R49" s="45">
        <v>0</v>
      </c>
      <c r="S49" s="45">
        <v>1</v>
      </c>
      <c r="T49" s="45" t="s">
        <v>5</v>
      </c>
      <c r="U49" s="64" t="s">
        <v>209</v>
      </c>
    </row>
    <row r="50" spans="1:21" s="57" customFormat="1" ht="50" customHeight="1">
      <c r="A50" s="53">
        <v>4</v>
      </c>
      <c r="B50" s="45">
        <v>4.2</v>
      </c>
      <c r="C50" s="45">
        <v>1</v>
      </c>
      <c r="D50" s="35" t="s">
        <v>210</v>
      </c>
      <c r="E50" s="35" t="s">
        <v>204</v>
      </c>
      <c r="F50" s="35" t="s">
        <v>45</v>
      </c>
      <c r="G50" s="35" t="s">
        <v>211</v>
      </c>
      <c r="H50" s="36" t="s">
        <v>206</v>
      </c>
      <c r="I50" s="36" t="s">
        <v>55</v>
      </c>
      <c r="J50" s="55">
        <v>20000</v>
      </c>
      <c r="K50" s="45" t="s">
        <v>0</v>
      </c>
      <c r="L50" s="35" t="s">
        <v>212</v>
      </c>
      <c r="M50" s="35" t="s">
        <v>213</v>
      </c>
      <c r="N50" s="55">
        <v>18000</v>
      </c>
      <c r="O50" s="55" t="s">
        <v>80</v>
      </c>
      <c r="P50" s="35" t="s">
        <v>214</v>
      </c>
      <c r="Q50" s="45">
        <v>2</v>
      </c>
      <c r="R50" s="45">
        <v>0</v>
      </c>
      <c r="S50" s="45">
        <v>1</v>
      </c>
      <c r="T50" s="45" t="s">
        <v>5</v>
      </c>
      <c r="U50" s="56" t="s">
        <v>215</v>
      </c>
    </row>
    <row r="51" spans="1:21" s="57" customFormat="1" ht="50" customHeight="1">
      <c r="A51" s="53">
        <v>4</v>
      </c>
      <c r="B51" s="45">
        <v>4.2</v>
      </c>
      <c r="C51" s="45">
        <v>1</v>
      </c>
      <c r="D51" s="35" t="s">
        <v>216</v>
      </c>
      <c r="E51" s="35" t="s">
        <v>204</v>
      </c>
      <c r="F51" s="35" t="s">
        <v>45</v>
      </c>
      <c r="G51" s="35" t="s">
        <v>217</v>
      </c>
      <c r="H51" s="36" t="s">
        <v>206</v>
      </c>
      <c r="I51" s="36" t="s">
        <v>55</v>
      </c>
      <c r="J51" s="55">
        <v>15000</v>
      </c>
      <c r="K51" s="45" t="s">
        <v>0</v>
      </c>
      <c r="L51" s="35" t="s">
        <v>218</v>
      </c>
      <c r="M51" s="45" t="s">
        <v>101</v>
      </c>
      <c r="N51" s="55">
        <v>15000</v>
      </c>
      <c r="O51" s="55" t="s">
        <v>80</v>
      </c>
      <c r="P51" s="35" t="s">
        <v>219</v>
      </c>
      <c r="Q51" s="45">
        <v>2</v>
      </c>
      <c r="R51" s="45">
        <v>0</v>
      </c>
      <c r="S51" s="45">
        <v>1</v>
      </c>
      <c r="T51" s="45" t="s">
        <v>5</v>
      </c>
      <c r="U51" s="56" t="s">
        <v>220</v>
      </c>
    </row>
    <row r="52" spans="1:21" s="57" customFormat="1" ht="50" customHeight="1">
      <c r="A52" s="53">
        <v>4</v>
      </c>
      <c r="B52" s="45">
        <v>4.2</v>
      </c>
      <c r="C52" s="45">
        <v>1</v>
      </c>
      <c r="D52" s="35" t="s">
        <v>221</v>
      </c>
      <c r="E52" s="35" t="s">
        <v>204</v>
      </c>
      <c r="F52" s="35" t="s">
        <v>45</v>
      </c>
      <c r="G52" s="35" t="s">
        <v>222</v>
      </c>
      <c r="H52" s="36" t="s">
        <v>206</v>
      </c>
      <c r="I52" s="36" t="s">
        <v>55</v>
      </c>
      <c r="J52" s="55">
        <v>5000</v>
      </c>
      <c r="K52" s="45" t="s">
        <v>0</v>
      </c>
      <c r="L52" s="35" t="s">
        <v>223</v>
      </c>
      <c r="M52" s="35" t="s">
        <v>224</v>
      </c>
      <c r="N52" s="55">
        <v>5000</v>
      </c>
      <c r="O52" s="55" t="s">
        <v>80</v>
      </c>
      <c r="P52" s="35" t="s">
        <v>225</v>
      </c>
      <c r="Q52" s="45">
        <v>2</v>
      </c>
      <c r="R52" s="45">
        <v>0</v>
      </c>
      <c r="S52" s="45">
        <v>1</v>
      </c>
      <c r="T52" s="45" t="s">
        <v>5</v>
      </c>
      <c r="U52" s="64" t="s">
        <v>226</v>
      </c>
    </row>
    <row r="53" spans="1:21" s="57" customFormat="1" ht="50" customHeight="1">
      <c r="A53" s="53">
        <v>4</v>
      </c>
      <c r="B53" s="45">
        <v>4.2</v>
      </c>
      <c r="C53" s="45">
        <v>1</v>
      </c>
      <c r="D53" s="35" t="s">
        <v>227</v>
      </c>
      <c r="E53" s="35" t="s">
        <v>228</v>
      </c>
      <c r="F53" s="35" t="s">
        <v>45</v>
      </c>
      <c r="G53" s="35" t="s">
        <v>229</v>
      </c>
      <c r="H53" s="36" t="s">
        <v>206</v>
      </c>
      <c r="I53" s="36" t="s">
        <v>55</v>
      </c>
      <c r="J53" s="55">
        <v>15000</v>
      </c>
      <c r="K53" s="45" t="s">
        <v>0</v>
      </c>
      <c r="L53" s="35" t="s">
        <v>230</v>
      </c>
      <c r="M53" s="45" t="s">
        <v>101</v>
      </c>
      <c r="N53" s="55">
        <v>12500</v>
      </c>
      <c r="O53" s="55" t="s">
        <v>80</v>
      </c>
      <c r="P53" s="35" t="s">
        <v>231</v>
      </c>
      <c r="Q53" s="45">
        <v>2</v>
      </c>
      <c r="R53" s="45">
        <v>0</v>
      </c>
      <c r="S53" s="45">
        <v>1</v>
      </c>
      <c r="T53" s="45" t="s">
        <v>5</v>
      </c>
      <c r="U53" s="56" t="s">
        <v>232</v>
      </c>
    </row>
    <row r="54" spans="1:21" s="57" customFormat="1" ht="50" customHeight="1">
      <c r="A54" s="53">
        <v>4</v>
      </c>
      <c r="B54" s="45">
        <v>4.2</v>
      </c>
      <c r="C54" s="45">
        <v>1</v>
      </c>
      <c r="D54" s="35" t="s">
        <v>233</v>
      </c>
      <c r="E54" s="35" t="s">
        <v>204</v>
      </c>
      <c r="F54" s="35" t="s">
        <v>45</v>
      </c>
      <c r="G54" s="35" t="s">
        <v>234</v>
      </c>
      <c r="H54" s="36" t="s">
        <v>206</v>
      </c>
      <c r="I54" s="36" t="s">
        <v>55</v>
      </c>
      <c r="J54" s="55">
        <v>5000</v>
      </c>
      <c r="K54" s="45" t="s">
        <v>0</v>
      </c>
      <c r="L54" s="35" t="s">
        <v>235</v>
      </c>
      <c r="M54" s="45" t="s">
        <v>101</v>
      </c>
      <c r="N54" s="55">
        <v>5000</v>
      </c>
      <c r="O54" s="55" t="s">
        <v>80</v>
      </c>
      <c r="P54" s="35" t="s">
        <v>236</v>
      </c>
      <c r="Q54" s="45">
        <v>1</v>
      </c>
      <c r="R54" s="45">
        <v>1</v>
      </c>
      <c r="S54" s="45">
        <v>2</v>
      </c>
      <c r="T54" s="45" t="s">
        <v>5</v>
      </c>
      <c r="U54" s="56" t="s">
        <v>237</v>
      </c>
    </row>
    <row r="55" spans="1:21" s="57" customFormat="1" ht="50" customHeight="1">
      <c r="A55" s="53">
        <v>4</v>
      </c>
      <c r="B55" s="45">
        <v>4.3</v>
      </c>
      <c r="C55" s="45">
        <v>1</v>
      </c>
      <c r="D55" s="35" t="s">
        <v>238</v>
      </c>
      <c r="E55" s="35" t="s">
        <v>204</v>
      </c>
      <c r="F55" s="35" t="s">
        <v>45</v>
      </c>
      <c r="G55" s="35" t="s">
        <v>228</v>
      </c>
      <c r="H55" s="36" t="s">
        <v>206</v>
      </c>
      <c r="I55" s="36" t="s">
        <v>55</v>
      </c>
      <c r="J55" s="55">
        <v>9000</v>
      </c>
      <c r="K55" s="45" t="s">
        <v>0</v>
      </c>
      <c r="L55" s="35" t="s">
        <v>239</v>
      </c>
      <c r="M55" s="35" t="s">
        <v>240</v>
      </c>
      <c r="N55" s="55">
        <v>9000</v>
      </c>
      <c r="O55" s="55" t="s">
        <v>80</v>
      </c>
      <c r="P55" s="35" t="s">
        <v>241</v>
      </c>
      <c r="Q55" s="45">
        <v>1</v>
      </c>
      <c r="R55" s="45">
        <v>0</v>
      </c>
      <c r="S55" s="45">
        <v>2</v>
      </c>
      <c r="T55" s="45" t="s">
        <v>69</v>
      </c>
      <c r="U55" s="64" t="s">
        <v>242</v>
      </c>
    </row>
    <row r="56" spans="1:21" s="57" customFormat="1" ht="50" customHeight="1">
      <c r="A56" s="53">
        <v>4</v>
      </c>
      <c r="B56" s="45">
        <v>4.3</v>
      </c>
      <c r="C56" s="45">
        <v>1</v>
      </c>
      <c r="D56" s="45" t="s">
        <v>243</v>
      </c>
      <c r="E56" s="45" t="s">
        <v>72</v>
      </c>
      <c r="F56" s="45" t="s">
        <v>45</v>
      </c>
      <c r="G56" s="45" t="s">
        <v>244</v>
      </c>
      <c r="H56" s="45" t="s">
        <v>122</v>
      </c>
      <c r="I56" s="45" t="s">
        <v>55</v>
      </c>
      <c r="J56" s="55">
        <v>80000</v>
      </c>
      <c r="K56" s="45" t="s">
        <v>0</v>
      </c>
      <c r="L56" s="45" t="s">
        <v>245</v>
      </c>
      <c r="M56" s="45" t="s">
        <v>246</v>
      </c>
      <c r="N56" s="55">
        <v>55000</v>
      </c>
      <c r="O56" s="55">
        <v>10000</v>
      </c>
      <c r="P56" s="45" t="s">
        <v>247</v>
      </c>
      <c r="Q56" s="45">
        <v>1</v>
      </c>
      <c r="R56" s="45">
        <v>1</v>
      </c>
      <c r="S56" s="45">
        <v>1</v>
      </c>
      <c r="T56" s="45" t="s">
        <v>69</v>
      </c>
      <c r="U56" s="56" t="s">
        <v>248</v>
      </c>
    </row>
    <row r="57" spans="1:21" s="57" customFormat="1" ht="50" customHeight="1">
      <c r="A57" s="53">
        <v>4</v>
      </c>
      <c r="B57" s="45">
        <v>4.4000000000000004</v>
      </c>
      <c r="C57" s="45">
        <v>2</v>
      </c>
      <c r="D57" s="45" t="s">
        <v>249</v>
      </c>
      <c r="E57" s="45" t="s">
        <v>250</v>
      </c>
      <c r="F57" s="45" t="s">
        <v>45</v>
      </c>
      <c r="G57" s="45"/>
      <c r="H57" s="45">
        <v>2020</v>
      </c>
      <c r="I57" s="45">
        <v>2021</v>
      </c>
      <c r="J57" s="55">
        <v>60000</v>
      </c>
      <c r="K57" s="45" t="s">
        <v>1</v>
      </c>
      <c r="L57" s="45"/>
      <c r="M57" s="45" t="s">
        <v>74</v>
      </c>
      <c r="N57" s="55">
        <v>40000</v>
      </c>
      <c r="O57" s="55">
        <v>0</v>
      </c>
      <c r="P57" s="45" t="s">
        <v>251</v>
      </c>
      <c r="Q57" s="45">
        <v>1</v>
      </c>
      <c r="R57" s="45">
        <v>1</v>
      </c>
      <c r="S57" s="45">
        <v>2</v>
      </c>
      <c r="T57" s="45" t="s">
        <v>16</v>
      </c>
      <c r="U57" s="56" t="s">
        <v>252</v>
      </c>
    </row>
    <row r="58" spans="1:21" s="57" customFormat="1" ht="50" customHeight="1">
      <c r="A58" s="53">
        <v>4</v>
      </c>
      <c r="B58" s="45">
        <v>4.2</v>
      </c>
      <c r="C58" s="45">
        <v>1</v>
      </c>
      <c r="D58" s="35" t="s">
        <v>253</v>
      </c>
      <c r="E58" s="35" t="s">
        <v>254</v>
      </c>
      <c r="F58" s="35" t="s">
        <v>49</v>
      </c>
      <c r="G58" s="35" t="s">
        <v>255</v>
      </c>
      <c r="H58" s="36" t="s">
        <v>54</v>
      </c>
      <c r="I58" s="36" t="s">
        <v>55</v>
      </c>
      <c r="J58" s="55">
        <v>20000</v>
      </c>
      <c r="K58" s="45" t="s">
        <v>0</v>
      </c>
      <c r="L58" s="35" t="s">
        <v>256</v>
      </c>
      <c r="M58" s="35" t="s">
        <v>257</v>
      </c>
      <c r="N58" s="55">
        <v>18000</v>
      </c>
      <c r="O58" s="55" t="s">
        <v>80</v>
      </c>
      <c r="P58" s="35" t="s">
        <v>258</v>
      </c>
      <c r="Q58" s="45">
        <v>0</v>
      </c>
      <c r="R58" s="45">
        <v>0</v>
      </c>
      <c r="S58" s="45">
        <v>0</v>
      </c>
      <c r="T58" s="45" t="s">
        <v>69</v>
      </c>
      <c r="U58" s="64" t="s">
        <v>259</v>
      </c>
    </row>
    <row r="59" spans="1:21" s="57" customFormat="1" ht="50" customHeight="1">
      <c r="A59" s="53">
        <v>4</v>
      </c>
      <c r="B59" s="45">
        <v>4.2</v>
      </c>
      <c r="C59" s="45">
        <v>1</v>
      </c>
      <c r="D59" s="35" t="s">
        <v>260</v>
      </c>
      <c r="E59" s="35" t="s">
        <v>254</v>
      </c>
      <c r="F59" s="35" t="s">
        <v>49</v>
      </c>
      <c r="G59" s="35" t="s">
        <v>261</v>
      </c>
      <c r="H59" s="36" t="s">
        <v>54</v>
      </c>
      <c r="I59" s="36" t="s">
        <v>55</v>
      </c>
      <c r="J59" s="55">
        <v>20000</v>
      </c>
      <c r="K59" s="45" t="s">
        <v>0</v>
      </c>
      <c r="L59" s="35" t="s">
        <v>262</v>
      </c>
      <c r="M59" s="35" t="s">
        <v>101</v>
      </c>
      <c r="N59" s="55">
        <v>15000</v>
      </c>
      <c r="O59" s="55">
        <v>0</v>
      </c>
      <c r="P59" s="35" t="s">
        <v>263</v>
      </c>
      <c r="Q59" s="45">
        <v>0</v>
      </c>
      <c r="R59" s="45">
        <v>0</v>
      </c>
      <c r="S59" s="45">
        <v>0</v>
      </c>
      <c r="T59" s="45" t="s">
        <v>69</v>
      </c>
      <c r="U59" s="64" t="s">
        <v>259</v>
      </c>
    </row>
    <row r="60" spans="1:21" s="57" customFormat="1" ht="50" customHeight="1">
      <c r="A60" s="53">
        <v>4</v>
      </c>
      <c r="B60" s="45">
        <v>4.2</v>
      </c>
      <c r="C60" s="45">
        <v>1</v>
      </c>
      <c r="D60" s="35" t="s">
        <v>264</v>
      </c>
      <c r="E60" s="35" t="s">
        <v>254</v>
      </c>
      <c r="F60" s="35" t="s">
        <v>49</v>
      </c>
      <c r="G60" s="35" t="s">
        <v>265</v>
      </c>
      <c r="H60" s="36" t="s">
        <v>54</v>
      </c>
      <c r="I60" s="36" t="s">
        <v>55</v>
      </c>
      <c r="J60" s="55">
        <v>25000</v>
      </c>
      <c r="K60" s="45" t="s">
        <v>0</v>
      </c>
      <c r="L60" s="35" t="s">
        <v>266</v>
      </c>
      <c r="M60" s="35" t="s">
        <v>101</v>
      </c>
      <c r="N60" s="55">
        <v>15000</v>
      </c>
      <c r="O60" s="55" t="s">
        <v>80</v>
      </c>
      <c r="P60" s="35" t="s">
        <v>267</v>
      </c>
      <c r="Q60" s="45">
        <v>0</v>
      </c>
      <c r="R60" s="45">
        <v>0</v>
      </c>
      <c r="S60" s="45">
        <v>0</v>
      </c>
      <c r="T60" s="45" t="s">
        <v>69</v>
      </c>
      <c r="U60" s="64" t="s">
        <v>259</v>
      </c>
    </row>
    <row r="61" spans="1:21" s="57" customFormat="1" ht="50" customHeight="1">
      <c r="A61" s="53">
        <v>4</v>
      </c>
      <c r="B61" s="45">
        <v>4.2</v>
      </c>
      <c r="C61" s="45">
        <v>1</v>
      </c>
      <c r="D61" s="35" t="s">
        <v>268</v>
      </c>
      <c r="E61" s="35" t="s">
        <v>254</v>
      </c>
      <c r="F61" s="35" t="s">
        <v>49</v>
      </c>
      <c r="G61" s="35" t="s">
        <v>269</v>
      </c>
      <c r="H61" s="36" t="s">
        <v>54</v>
      </c>
      <c r="I61" s="36" t="s">
        <v>55</v>
      </c>
      <c r="J61" s="55">
        <v>20000</v>
      </c>
      <c r="K61" s="45" t="s">
        <v>0</v>
      </c>
      <c r="L61" s="35" t="s">
        <v>270</v>
      </c>
      <c r="M61" s="35" t="s">
        <v>101</v>
      </c>
      <c r="N61" s="55">
        <v>20000</v>
      </c>
      <c r="O61" s="55" t="s">
        <v>80</v>
      </c>
      <c r="P61" s="35" t="s">
        <v>267</v>
      </c>
      <c r="Q61" s="45">
        <v>0</v>
      </c>
      <c r="R61" s="45">
        <v>0</v>
      </c>
      <c r="S61" s="45">
        <v>0</v>
      </c>
      <c r="T61" s="45" t="s">
        <v>69</v>
      </c>
      <c r="U61" s="64" t="s">
        <v>259</v>
      </c>
    </row>
    <row r="62" spans="1:21" s="57" customFormat="1" ht="50" customHeight="1">
      <c r="A62" s="53">
        <v>4</v>
      </c>
      <c r="B62" s="45">
        <v>4.3</v>
      </c>
      <c r="C62" s="45">
        <v>1</v>
      </c>
      <c r="D62" s="35" t="s">
        <v>271</v>
      </c>
      <c r="E62" s="35" t="s">
        <v>254</v>
      </c>
      <c r="F62" s="35" t="s">
        <v>49</v>
      </c>
      <c r="G62" s="35" t="s">
        <v>272</v>
      </c>
      <c r="H62" s="36" t="s">
        <v>54</v>
      </c>
      <c r="I62" s="36" t="s">
        <v>55</v>
      </c>
      <c r="J62" s="55">
        <v>5000</v>
      </c>
      <c r="K62" s="45" t="s">
        <v>0</v>
      </c>
      <c r="L62" s="35" t="s">
        <v>101</v>
      </c>
      <c r="M62" s="35" t="s">
        <v>273</v>
      </c>
      <c r="N62" s="55">
        <v>5000</v>
      </c>
      <c r="O62" s="55">
        <v>0</v>
      </c>
      <c r="P62" s="35" t="s">
        <v>274</v>
      </c>
      <c r="Q62" s="45">
        <v>1</v>
      </c>
      <c r="R62" s="45">
        <v>0</v>
      </c>
      <c r="S62" s="45">
        <v>1</v>
      </c>
      <c r="T62" s="45" t="s">
        <v>69</v>
      </c>
      <c r="U62" s="64" t="s">
        <v>259</v>
      </c>
    </row>
    <row r="63" spans="1:21" s="57" customFormat="1" ht="50" customHeight="1">
      <c r="A63" s="53">
        <v>4</v>
      </c>
      <c r="B63" s="45">
        <v>4.2</v>
      </c>
      <c r="C63" s="45">
        <v>1</v>
      </c>
      <c r="D63" s="35" t="s">
        <v>275</v>
      </c>
      <c r="E63" s="35" t="s">
        <v>276</v>
      </c>
      <c r="F63" s="35" t="s">
        <v>45</v>
      </c>
      <c r="G63" s="35" t="s">
        <v>277</v>
      </c>
      <c r="H63" s="36" t="s">
        <v>54</v>
      </c>
      <c r="I63" s="36" t="s">
        <v>55</v>
      </c>
      <c r="J63" s="55">
        <v>20000</v>
      </c>
      <c r="K63" s="45" t="s">
        <v>0</v>
      </c>
      <c r="L63" s="35" t="s">
        <v>278</v>
      </c>
      <c r="M63" s="35" t="s">
        <v>279</v>
      </c>
      <c r="N63" s="55">
        <v>15000</v>
      </c>
      <c r="O63" s="55">
        <v>5000</v>
      </c>
      <c r="P63" s="35" t="s">
        <v>280</v>
      </c>
      <c r="Q63" s="45">
        <v>1</v>
      </c>
      <c r="R63" s="45">
        <v>1</v>
      </c>
      <c r="S63" s="45">
        <v>1</v>
      </c>
      <c r="T63" s="45" t="s">
        <v>69</v>
      </c>
      <c r="U63" s="64" t="s">
        <v>281</v>
      </c>
    </row>
    <row r="64" spans="1:21" s="57" customFormat="1" ht="50" customHeight="1">
      <c r="A64" s="53">
        <v>4</v>
      </c>
      <c r="B64" s="45">
        <v>4.2</v>
      </c>
      <c r="C64" s="45">
        <v>1</v>
      </c>
      <c r="D64" s="35" t="s">
        <v>282</v>
      </c>
      <c r="E64" s="35" t="s">
        <v>276</v>
      </c>
      <c r="F64" s="35" t="s">
        <v>45</v>
      </c>
      <c r="G64" s="35" t="s">
        <v>283</v>
      </c>
      <c r="H64" s="36" t="s">
        <v>54</v>
      </c>
      <c r="I64" s="36" t="s">
        <v>55</v>
      </c>
      <c r="J64" s="55">
        <v>20000</v>
      </c>
      <c r="K64" s="45" t="s">
        <v>0</v>
      </c>
      <c r="L64" s="35" t="s">
        <v>284</v>
      </c>
      <c r="M64" s="35" t="s">
        <v>74</v>
      </c>
      <c r="N64" s="55">
        <v>10000</v>
      </c>
      <c r="O64" s="55" t="s">
        <v>80</v>
      </c>
      <c r="P64" s="35" t="s">
        <v>285</v>
      </c>
      <c r="Q64" s="45">
        <v>1</v>
      </c>
      <c r="R64" s="45">
        <v>1</v>
      </c>
      <c r="S64" s="45">
        <v>2</v>
      </c>
      <c r="T64" s="45" t="s">
        <v>69</v>
      </c>
      <c r="U64" s="64" t="s">
        <v>285</v>
      </c>
    </row>
    <row r="65" spans="1:21" s="57" customFormat="1" ht="50" customHeight="1">
      <c r="A65" s="53">
        <v>4</v>
      </c>
      <c r="B65" s="45">
        <v>4.2</v>
      </c>
      <c r="C65" s="45">
        <v>1</v>
      </c>
      <c r="D65" s="35" t="s">
        <v>286</v>
      </c>
      <c r="E65" s="35" t="s">
        <v>276</v>
      </c>
      <c r="F65" s="35" t="s">
        <v>45</v>
      </c>
      <c r="G65" s="35" t="s">
        <v>287</v>
      </c>
      <c r="H65" s="36" t="s">
        <v>54</v>
      </c>
      <c r="I65" s="36" t="s">
        <v>55</v>
      </c>
      <c r="J65" s="55">
        <v>20000</v>
      </c>
      <c r="K65" s="45" t="s">
        <v>0</v>
      </c>
      <c r="L65" s="35" t="s">
        <v>288</v>
      </c>
      <c r="M65" s="35" t="s">
        <v>289</v>
      </c>
      <c r="N65" s="55">
        <v>19000</v>
      </c>
      <c r="O65" s="55" t="s">
        <v>80</v>
      </c>
      <c r="P65" s="35" t="s">
        <v>290</v>
      </c>
      <c r="Q65" s="45">
        <v>1</v>
      </c>
      <c r="R65" s="45">
        <v>1</v>
      </c>
      <c r="S65" s="45">
        <v>1</v>
      </c>
      <c r="T65" s="45" t="s">
        <v>69</v>
      </c>
      <c r="U65" s="64" t="s">
        <v>290</v>
      </c>
    </row>
    <row r="66" spans="1:21" s="57" customFormat="1" ht="50" customHeight="1">
      <c r="A66" s="53">
        <v>4</v>
      </c>
      <c r="B66" s="45">
        <v>4.3</v>
      </c>
      <c r="C66" s="45">
        <v>2</v>
      </c>
      <c r="D66" s="45" t="s">
        <v>291</v>
      </c>
      <c r="E66" s="45" t="s">
        <v>292</v>
      </c>
      <c r="F66" s="45" t="s">
        <v>45</v>
      </c>
      <c r="G66" s="45" t="s">
        <v>293</v>
      </c>
      <c r="H66" s="45" t="s">
        <v>54</v>
      </c>
      <c r="I66" s="36" t="s">
        <v>55</v>
      </c>
      <c r="J66" s="55">
        <v>10000</v>
      </c>
      <c r="K66" s="45" t="s">
        <v>0</v>
      </c>
      <c r="L66" s="45" t="s">
        <v>294</v>
      </c>
      <c r="M66" s="45" t="s">
        <v>154</v>
      </c>
      <c r="N66" s="55">
        <v>8000</v>
      </c>
      <c r="O66" s="55">
        <v>2000</v>
      </c>
      <c r="P66" s="45" t="s">
        <v>295</v>
      </c>
      <c r="Q66" s="45">
        <v>1</v>
      </c>
      <c r="R66" s="45">
        <v>1</v>
      </c>
      <c r="S66" s="45">
        <v>2</v>
      </c>
      <c r="T66" s="45" t="s">
        <v>69</v>
      </c>
      <c r="U66" s="56" t="s">
        <v>295</v>
      </c>
    </row>
    <row r="67" spans="1:21" s="57" customFormat="1" ht="50" customHeight="1">
      <c r="A67" s="53">
        <v>4</v>
      </c>
      <c r="B67" s="45">
        <v>4.3</v>
      </c>
      <c r="C67" s="45">
        <v>1</v>
      </c>
      <c r="D67" s="45" t="s">
        <v>296</v>
      </c>
      <c r="E67" s="45" t="s">
        <v>292</v>
      </c>
      <c r="F67" s="45" t="s">
        <v>45</v>
      </c>
      <c r="G67" s="45" t="s">
        <v>293</v>
      </c>
      <c r="H67" s="45" t="s">
        <v>54</v>
      </c>
      <c r="I67" s="36" t="s">
        <v>55</v>
      </c>
      <c r="J67" s="55">
        <v>5000</v>
      </c>
      <c r="K67" s="45" t="s">
        <v>0</v>
      </c>
      <c r="L67" s="45" t="s">
        <v>297</v>
      </c>
      <c r="M67" s="45" t="s">
        <v>154</v>
      </c>
      <c r="N67" s="55">
        <v>5000</v>
      </c>
      <c r="O67" s="55">
        <v>0</v>
      </c>
      <c r="P67" s="45" t="s">
        <v>298</v>
      </c>
      <c r="Q67" s="45">
        <v>1</v>
      </c>
      <c r="R67" s="45">
        <v>1</v>
      </c>
      <c r="S67" s="45">
        <v>2</v>
      </c>
      <c r="T67" s="45" t="s">
        <v>69</v>
      </c>
      <c r="U67" s="56" t="s">
        <v>298</v>
      </c>
    </row>
    <row r="68" spans="1:21" s="57" customFormat="1" ht="50" customHeight="1">
      <c r="A68" s="53">
        <v>4</v>
      </c>
      <c r="B68" s="45">
        <v>4.2</v>
      </c>
      <c r="C68" s="45">
        <v>1</v>
      </c>
      <c r="D68" s="35" t="s">
        <v>299</v>
      </c>
      <c r="E68" s="45" t="s">
        <v>292</v>
      </c>
      <c r="F68" s="45" t="s">
        <v>45</v>
      </c>
      <c r="G68" s="35" t="s">
        <v>300</v>
      </c>
      <c r="H68" s="36" t="s">
        <v>206</v>
      </c>
      <c r="I68" s="36" t="s">
        <v>55</v>
      </c>
      <c r="J68" s="55">
        <v>10000</v>
      </c>
      <c r="K68" s="45" t="s">
        <v>0</v>
      </c>
      <c r="L68" s="45" t="s">
        <v>301</v>
      </c>
      <c r="M68" s="35" t="s">
        <v>101</v>
      </c>
      <c r="N68" s="55">
        <v>4000</v>
      </c>
      <c r="O68" s="55">
        <v>1000</v>
      </c>
      <c r="P68" s="35" t="s">
        <v>302</v>
      </c>
      <c r="Q68" s="45">
        <v>1</v>
      </c>
      <c r="R68" s="45">
        <v>0</v>
      </c>
      <c r="S68" s="45">
        <v>0</v>
      </c>
      <c r="T68" s="45" t="s">
        <v>69</v>
      </c>
      <c r="U68" s="64" t="s">
        <v>303</v>
      </c>
    </row>
    <row r="69" spans="1:21" s="57" customFormat="1" ht="50" customHeight="1">
      <c r="A69" s="53">
        <v>4</v>
      </c>
      <c r="B69" s="45">
        <v>4.2</v>
      </c>
      <c r="C69" s="45">
        <v>1</v>
      </c>
      <c r="D69" s="35" t="s">
        <v>304</v>
      </c>
      <c r="E69" s="45" t="s">
        <v>292</v>
      </c>
      <c r="F69" s="45" t="s">
        <v>45</v>
      </c>
      <c r="G69" s="35" t="s">
        <v>305</v>
      </c>
      <c r="H69" s="36" t="s">
        <v>54</v>
      </c>
      <c r="I69" s="36" t="s">
        <v>55</v>
      </c>
      <c r="J69" s="55">
        <v>20000</v>
      </c>
      <c r="K69" s="45" t="s">
        <v>0</v>
      </c>
      <c r="L69" s="45" t="s">
        <v>297</v>
      </c>
      <c r="M69" s="65" t="s">
        <v>101</v>
      </c>
      <c r="N69" s="55">
        <v>14000</v>
      </c>
      <c r="O69" s="55">
        <v>3000</v>
      </c>
      <c r="P69" s="35" t="s">
        <v>306</v>
      </c>
      <c r="Q69" s="45">
        <v>0</v>
      </c>
      <c r="R69" s="45">
        <v>0</v>
      </c>
      <c r="S69" s="45">
        <v>0</v>
      </c>
      <c r="T69" s="45" t="s">
        <v>69</v>
      </c>
      <c r="U69" s="64" t="s">
        <v>307</v>
      </c>
    </row>
    <row r="70" spans="1:21" s="57" customFormat="1" ht="50" customHeight="1">
      <c r="A70" s="53">
        <v>4</v>
      </c>
      <c r="B70" s="45">
        <v>4.2</v>
      </c>
      <c r="C70" s="45">
        <v>1</v>
      </c>
      <c r="D70" s="35" t="s">
        <v>308</v>
      </c>
      <c r="E70" s="45" t="s">
        <v>292</v>
      </c>
      <c r="F70" s="45" t="s">
        <v>45</v>
      </c>
      <c r="G70" s="35" t="s">
        <v>305</v>
      </c>
      <c r="H70" s="36" t="s">
        <v>54</v>
      </c>
      <c r="I70" s="36" t="s">
        <v>55</v>
      </c>
      <c r="J70" s="55">
        <v>15000</v>
      </c>
      <c r="K70" s="45" t="s">
        <v>0</v>
      </c>
      <c r="L70" s="35" t="s">
        <v>309</v>
      </c>
      <c r="M70" s="35" t="s">
        <v>101</v>
      </c>
      <c r="N70" s="55">
        <v>9000</v>
      </c>
      <c r="O70" s="55">
        <v>2000</v>
      </c>
      <c r="P70" s="35" t="s">
        <v>310</v>
      </c>
      <c r="Q70" s="45">
        <v>0</v>
      </c>
      <c r="R70" s="45">
        <v>0</v>
      </c>
      <c r="S70" s="45">
        <v>0</v>
      </c>
      <c r="T70" s="45" t="s">
        <v>5</v>
      </c>
      <c r="U70" s="64" t="s">
        <v>311</v>
      </c>
    </row>
    <row r="71" spans="1:21" s="57" customFormat="1" ht="50" customHeight="1">
      <c r="A71" s="53">
        <v>4</v>
      </c>
      <c r="B71" s="45">
        <v>4.3</v>
      </c>
      <c r="C71" s="45">
        <v>1</v>
      </c>
      <c r="D71" s="45" t="s">
        <v>312</v>
      </c>
      <c r="E71" s="45" t="s">
        <v>313</v>
      </c>
      <c r="F71" s="45" t="s">
        <v>45</v>
      </c>
      <c r="G71" s="45" t="s">
        <v>292</v>
      </c>
      <c r="H71" s="45" t="s">
        <v>54</v>
      </c>
      <c r="I71" s="36" t="s">
        <v>55</v>
      </c>
      <c r="J71" s="55">
        <v>5000</v>
      </c>
      <c r="K71" s="45" t="s">
        <v>0</v>
      </c>
      <c r="L71" s="45" t="s">
        <v>301</v>
      </c>
      <c r="M71" s="45" t="s">
        <v>154</v>
      </c>
      <c r="N71" s="55">
        <v>5000</v>
      </c>
      <c r="O71" s="55" t="s">
        <v>80</v>
      </c>
      <c r="P71" s="45" t="s">
        <v>314</v>
      </c>
      <c r="Q71" s="45">
        <v>1</v>
      </c>
      <c r="R71" s="45">
        <v>1</v>
      </c>
      <c r="S71" s="45"/>
      <c r="T71" s="45" t="s">
        <v>69</v>
      </c>
      <c r="U71" s="56" t="s">
        <v>314</v>
      </c>
    </row>
    <row r="72" spans="1:21" s="57" customFormat="1" ht="50" customHeight="1">
      <c r="A72" s="53">
        <v>4</v>
      </c>
      <c r="B72" s="45">
        <v>4.3</v>
      </c>
      <c r="C72" s="45">
        <v>1</v>
      </c>
      <c r="D72" s="45" t="s">
        <v>315</v>
      </c>
      <c r="E72" s="45" t="s">
        <v>316</v>
      </c>
      <c r="F72" s="45" t="s">
        <v>45</v>
      </c>
      <c r="G72" s="45" t="s">
        <v>317</v>
      </c>
      <c r="H72" s="45" t="s">
        <v>54</v>
      </c>
      <c r="I72" s="36" t="s">
        <v>55</v>
      </c>
      <c r="J72" s="55">
        <v>5000</v>
      </c>
      <c r="K72" s="45" t="s">
        <v>0</v>
      </c>
      <c r="L72" s="45" t="s">
        <v>318</v>
      </c>
      <c r="M72" s="45" t="s">
        <v>154</v>
      </c>
      <c r="N72" s="55">
        <v>5000</v>
      </c>
      <c r="O72" s="55" t="s">
        <v>80</v>
      </c>
      <c r="P72" s="45" t="s">
        <v>319</v>
      </c>
      <c r="Q72" s="45">
        <v>1</v>
      </c>
      <c r="R72" s="45">
        <v>1</v>
      </c>
      <c r="S72" s="45">
        <v>2</v>
      </c>
      <c r="T72" s="45" t="s">
        <v>69</v>
      </c>
      <c r="U72" s="56" t="s">
        <v>319</v>
      </c>
    </row>
    <row r="73" spans="1:21" s="57" customFormat="1" ht="50" customHeight="1">
      <c r="A73" s="53">
        <v>4</v>
      </c>
      <c r="B73" s="45">
        <v>4.3</v>
      </c>
      <c r="C73" s="45">
        <v>1</v>
      </c>
      <c r="D73" s="45" t="s">
        <v>320</v>
      </c>
      <c r="E73" s="45" t="s">
        <v>313</v>
      </c>
      <c r="F73" s="45" t="s">
        <v>45</v>
      </c>
      <c r="G73" s="45" t="s">
        <v>321</v>
      </c>
      <c r="H73" s="45" t="s">
        <v>54</v>
      </c>
      <c r="I73" s="36" t="s">
        <v>55</v>
      </c>
      <c r="J73" s="55">
        <v>4000</v>
      </c>
      <c r="K73" s="45" t="s">
        <v>0</v>
      </c>
      <c r="L73" s="45" t="s">
        <v>322</v>
      </c>
      <c r="M73" s="45" t="s">
        <v>154</v>
      </c>
      <c r="N73" s="55">
        <v>4000</v>
      </c>
      <c r="O73" s="55" t="s">
        <v>80</v>
      </c>
      <c r="P73" s="45" t="s">
        <v>319</v>
      </c>
      <c r="Q73" s="45">
        <v>1</v>
      </c>
      <c r="R73" s="45">
        <v>1</v>
      </c>
      <c r="S73" s="45">
        <v>2</v>
      </c>
      <c r="T73" s="45" t="s">
        <v>69</v>
      </c>
      <c r="U73" s="56" t="s">
        <v>319</v>
      </c>
    </row>
    <row r="74" spans="1:21" s="57" customFormat="1" ht="50" customHeight="1">
      <c r="A74" s="53">
        <v>4</v>
      </c>
      <c r="B74" s="45">
        <v>4.3</v>
      </c>
      <c r="C74" s="45">
        <v>1</v>
      </c>
      <c r="D74" s="45" t="s">
        <v>323</v>
      </c>
      <c r="E74" s="45" t="s">
        <v>313</v>
      </c>
      <c r="F74" s="45" t="s">
        <v>45</v>
      </c>
      <c r="G74" s="45" t="s">
        <v>324</v>
      </c>
      <c r="H74" s="45" t="s">
        <v>54</v>
      </c>
      <c r="I74" s="36" t="s">
        <v>55</v>
      </c>
      <c r="J74" s="55">
        <v>35000</v>
      </c>
      <c r="K74" s="45" t="s">
        <v>0</v>
      </c>
      <c r="L74" s="45" t="s">
        <v>325</v>
      </c>
      <c r="M74" s="45" t="s">
        <v>154</v>
      </c>
      <c r="N74" s="55">
        <v>26000</v>
      </c>
      <c r="O74" s="55" t="s">
        <v>80</v>
      </c>
      <c r="P74" s="45" t="s">
        <v>319</v>
      </c>
      <c r="Q74" s="45">
        <v>1</v>
      </c>
      <c r="R74" s="45">
        <v>1</v>
      </c>
      <c r="S74" s="45">
        <v>2</v>
      </c>
      <c r="T74" s="45" t="s">
        <v>69</v>
      </c>
      <c r="U74" s="56" t="s">
        <v>319</v>
      </c>
    </row>
    <row r="75" spans="1:21" s="57" customFormat="1" ht="50" customHeight="1">
      <c r="A75" s="53">
        <v>4</v>
      </c>
      <c r="B75" s="45">
        <v>4.3</v>
      </c>
      <c r="C75" s="45">
        <v>1</v>
      </c>
      <c r="D75" s="45" t="s">
        <v>326</v>
      </c>
      <c r="E75" s="45" t="s">
        <v>327</v>
      </c>
      <c r="F75" s="45" t="s">
        <v>45</v>
      </c>
      <c r="G75" s="45" t="s">
        <v>321</v>
      </c>
      <c r="H75" s="45" t="s">
        <v>54</v>
      </c>
      <c r="I75" s="36" t="s">
        <v>55</v>
      </c>
      <c r="J75" s="55">
        <v>10000</v>
      </c>
      <c r="K75" s="45" t="s">
        <v>0</v>
      </c>
      <c r="L75" s="45" t="s">
        <v>325</v>
      </c>
      <c r="M75" s="45" t="s">
        <v>328</v>
      </c>
      <c r="N75" s="55">
        <v>10000</v>
      </c>
      <c r="O75" s="55" t="s">
        <v>80</v>
      </c>
      <c r="P75" s="45" t="s">
        <v>329</v>
      </c>
      <c r="Q75" s="45">
        <v>1</v>
      </c>
      <c r="R75" s="45">
        <v>1</v>
      </c>
      <c r="S75" s="45">
        <v>2</v>
      </c>
      <c r="T75" s="45" t="s">
        <v>69</v>
      </c>
      <c r="U75" s="56" t="s">
        <v>329</v>
      </c>
    </row>
    <row r="76" spans="1:21" s="57" customFormat="1" ht="50" customHeight="1">
      <c r="A76" s="53">
        <v>4</v>
      </c>
      <c r="B76" s="45">
        <v>4.3</v>
      </c>
      <c r="C76" s="45">
        <v>1</v>
      </c>
      <c r="D76" s="45" t="s">
        <v>330</v>
      </c>
      <c r="E76" s="45" t="s">
        <v>327</v>
      </c>
      <c r="F76" s="45" t="s">
        <v>45</v>
      </c>
      <c r="G76" s="45" t="s">
        <v>292</v>
      </c>
      <c r="H76" s="45">
        <v>2019</v>
      </c>
      <c r="I76" s="36" t="s">
        <v>55</v>
      </c>
      <c r="J76" s="55">
        <v>5000</v>
      </c>
      <c r="K76" s="45" t="s">
        <v>0</v>
      </c>
      <c r="L76" s="45" t="s">
        <v>325</v>
      </c>
      <c r="M76" s="45" t="s">
        <v>74</v>
      </c>
      <c r="N76" s="55">
        <v>5000</v>
      </c>
      <c r="O76" s="55" t="s">
        <v>80</v>
      </c>
      <c r="P76" s="45" t="s">
        <v>331</v>
      </c>
      <c r="Q76" s="45">
        <v>1</v>
      </c>
      <c r="R76" s="45">
        <v>1</v>
      </c>
      <c r="S76" s="45">
        <v>2</v>
      </c>
      <c r="T76" s="45" t="s">
        <v>69</v>
      </c>
      <c r="U76" s="56" t="s">
        <v>331</v>
      </c>
    </row>
    <row r="77" spans="1:21" s="57" customFormat="1" ht="50" customHeight="1">
      <c r="A77" s="53">
        <v>4</v>
      </c>
      <c r="B77" s="45">
        <v>4.3</v>
      </c>
      <c r="C77" s="45">
        <v>1</v>
      </c>
      <c r="D77" s="66" t="s">
        <v>332</v>
      </c>
      <c r="E77" s="45" t="s">
        <v>327</v>
      </c>
      <c r="F77" s="45" t="s">
        <v>45</v>
      </c>
      <c r="G77" s="66" t="s">
        <v>333</v>
      </c>
      <c r="H77" s="45">
        <v>2020</v>
      </c>
      <c r="I77" s="36" t="s">
        <v>55</v>
      </c>
      <c r="J77" s="55">
        <v>65000</v>
      </c>
      <c r="K77" s="45" t="s">
        <v>0</v>
      </c>
      <c r="L77" s="66" t="s">
        <v>334</v>
      </c>
      <c r="M77" s="66" t="s">
        <v>335</v>
      </c>
      <c r="N77" s="55">
        <v>50000</v>
      </c>
      <c r="O77" s="55" t="s">
        <v>80</v>
      </c>
      <c r="P77" s="66" t="s">
        <v>336</v>
      </c>
      <c r="Q77" s="45"/>
      <c r="R77" s="45"/>
      <c r="S77" s="45"/>
      <c r="T77" s="45" t="s">
        <v>69</v>
      </c>
      <c r="U77" s="64" t="s">
        <v>337</v>
      </c>
    </row>
    <row r="78" spans="1:21" s="57" customFormat="1" ht="50" customHeight="1">
      <c r="A78" s="53">
        <v>4</v>
      </c>
      <c r="B78" s="45">
        <v>4.2</v>
      </c>
      <c r="C78" s="45">
        <v>1</v>
      </c>
      <c r="D78" s="35" t="s">
        <v>338</v>
      </c>
      <c r="E78" s="35" t="s">
        <v>339</v>
      </c>
      <c r="F78" s="45" t="s">
        <v>45</v>
      </c>
      <c r="G78" s="35" t="s">
        <v>340</v>
      </c>
      <c r="H78" s="36" t="s">
        <v>206</v>
      </c>
      <c r="I78" s="36" t="s">
        <v>55</v>
      </c>
      <c r="J78" s="55">
        <v>6000</v>
      </c>
      <c r="K78" s="45" t="s">
        <v>0</v>
      </c>
      <c r="L78" s="67" t="s">
        <v>341</v>
      </c>
      <c r="M78" s="35" t="s">
        <v>342</v>
      </c>
      <c r="N78" s="55">
        <v>6000</v>
      </c>
      <c r="O78" s="55">
        <v>0</v>
      </c>
      <c r="P78" s="35" t="s">
        <v>343</v>
      </c>
      <c r="Q78" s="45">
        <v>0</v>
      </c>
      <c r="R78" s="45">
        <v>2</v>
      </c>
      <c r="S78" s="45">
        <v>1</v>
      </c>
      <c r="T78" s="45" t="s">
        <v>69</v>
      </c>
      <c r="U78" s="64" t="s">
        <v>344</v>
      </c>
    </row>
    <row r="79" spans="1:21" s="57" customFormat="1" ht="50" customHeight="1">
      <c r="A79" s="53">
        <v>4</v>
      </c>
      <c r="B79" s="45">
        <v>4.3</v>
      </c>
      <c r="C79" s="45">
        <v>1</v>
      </c>
      <c r="D79" s="35" t="s">
        <v>345</v>
      </c>
      <c r="E79" s="35" t="s">
        <v>339</v>
      </c>
      <c r="F79" s="45" t="s">
        <v>45</v>
      </c>
      <c r="G79" s="35" t="s">
        <v>72</v>
      </c>
      <c r="H79" s="36" t="s">
        <v>206</v>
      </c>
      <c r="I79" s="36" t="s">
        <v>55</v>
      </c>
      <c r="J79" s="55">
        <v>20000</v>
      </c>
      <c r="K79" s="45" t="s">
        <v>0</v>
      </c>
      <c r="L79" s="35" t="s">
        <v>346</v>
      </c>
      <c r="M79" s="35" t="s">
        <v>101</v>
      </c>
      <c r="N79" s="55">
        <v>20000</v>
      </c>
      <c r="O79" s="55">
        <v>0</v>
      </c>
      <c r="P79" s="35" t="s">
        <v>347</v>
      </c>
      <c r="Q79" s="45">
        <v>0</v>
      </c>
      <c r="R79" s="45">
        <v>0</v>
      </c>
      <c r="S79" s="45">
        <v>1</v>
      </c>
      <c r="T79" s="45" t="s">
        <v>5</v>
      </c>
      <c r="U79" s="64" t="s">
        <v>348</v>
      </c>
    </row>
    <row r="80" spans="1:21" s="57" customFormat="1" ht="50" customHeight="1">
      <c r="A80" s="53">
        <v>4</v>
      </c>
      <c r="B80" s="45">
        <v>4.2</v>
      </c>
      <c r="C80" s="45">
        <v>1</v>
      </c>
      <c r="D80" s="35" t="s">
        <v>349</v>
      </c>
      <c r="E80" s="35" t="s">
        <v>339</v>
      </c>
      <c r="F80" s="45" t="s">
        <v>45</v>
      </c>
      <c r="G80" s="35" t="s">
        <v>350</v>
      </c>
      <c r="H80" s="36" t="s">
        <v>54</v>
      </c>
      <c r="I80" s="36" t="s">
        <v>55</v>
      </c>
      <c r="J80" s="55">
        <v>10000</v>
      </c>
      <c r="K80" s="45" t="s">
        <v>0</v>
      </c>
      <c r="L80" s="35" t="s">
        <v>351</v>
      </c>
      <c r="M80" s="35" t="s">
        <v>101</v>
      </c>
      <c r="N80" s="55">
        <v>7000</v>
      </c>
      <c r="O80" s="55">
        <v>0</v>
      </c>
      <c r="P80" s="35" t="s">
        <v>352</v>
      </c>
      <c r="Q80" s="45">
        <v>0</v>
      </c>
      <c r="R80" s="45">
        <v>2</v>
      </c>
      <c r="S80" s="45">
        <v>1</v>
      </c>
      <c r="T80" s="45" t="s">
        <v>69</v>
      </c>
      <c r="U80" s="64" t="s">
        <v>353</v>
      </c>
    </row>
    <row r="81" spans="1:21" s="57" customFormat="1" ht="50" customHeight="1">
      <c r="A81" s="53">
        <v>4</v>
      </c>
      <c r="B81" s="45">
        <v>4.2</v>
      </c>
      <c r="C81" s="45">
        <v>1</v>
      </c>
      <c r="D81" s="35" t="s">
        <v>354</v>
      </c>
      <c r="E81" s="35" t="s">
        <v>339</v>
      </c>
      <c r="F81" s="45" t="s">
        <v>45</v>
      </c>
      <c r="G81" s="35" t="s">
        <v>355</v>
      </c>
      <c r="H81" s="36" t="s">
        <v>54</v>
      </c>
      <c r="I81" s="36" t="s">
        <v>55</v>
      </c>
      <c r="J81" s="55">
        <v>20000</v>
      </c>
      <c r="K81" s="45" t="s">
        <v>0</v>
      </c>
      <c r="L81" s="35" t="s">
        <v>356</v>
      </c>
      <c r="M81" s="35" t="s">
        <v>357</v>
      </c>
      <c r="N81" s="55">
        <v>30000</v>
      </c>
      <c r="O81" s="55">
        <v>10000</v>
      </c>
      <c r="P81" s="35" t="s">
        <v>358</v>
      </c>
      <c r="Q81" s="45">
        <v>1</v>
      </c>
      <c r="R81" s="45">
        <v>1</v>
      </c>
      <c r="S81" s="45">
        <v>1</v>
      </c>
      <c r="T81" s="45" t="s">
        <v>69</v>
      </c>
      <c r="U81" s="64" t="s">
        <v>359</v>
      </c>
    </row>
    <row r="82" spans="1:21" s="57" customFormat="1" ht="50" customHeight="1">
      <c r="A82" s="53">
        <v>4</v>
      </c>
      <c r="B82" s="45">
        <v>4.2</v>
      </c>
      <c r="C82" s="45">
        <v>1</v>
      </c>
      <c r="D82" s="35" t="s">
        <v>360</v>
      </c>
      <c r="E82" s="35" t="s">
        <v>339</v>
      </c>
      <c r="F82" s="45" t="s">
        <v>45</v>
      </c>
      <c r="G82" s="35" t="s">
        <v>72</v>
      </c>
      <c r="H82" s="36" t="s">
        <v>54</v>
      </c>
      <c r="I82" s="36" t="s">
        <v>55</v>
      </c>
      <c r="J82" s="55">
        <v>15000</v>
      </c>
      <c r="K82" s="45" t="s">
        <v>0</v>
      </c>
      <c r="L82" s="35" t="s">
        <v>361</v>
      </c>
      <c r="M82" s="35" t="s">
        <v>362</v>
      </c>
      <c r="N82" s="55">
        <v>15000</v>
      </c>
      <c r="O82" s="55">
        <v>0</v>
      </c>
      <c r="P82" s="35" t="s">
        <v>363</v>
      </c>
      <c r="Q82" s="45">
        <v>1</v>
      </c>
      <c r="R82" s="45">
        <v>0</v>
      </c>
      <c r="S82" s="45">
        <v>1</v>
      </c>
      <c r="T82" s="45" t="s">
        <v>364</v>
      </c>
      <c r="U82" s="64" t="s">
        <v>365</v>
      </c>
    </row>
    <row r="83" spans="1:21" s="57" customFormat="1" ht="50" customHeight="1">
      <c r="A83" s="53">
        <v>4</v>
      </c>
      <c r="B83" s="45">
        <v>4.2</v>
      </c>
      <c r="C83" s="45">
        <v>1</v>
      </c>
      <c r="D83" s="35" t="s">
        <v>366</v>
      </c>
      <c r="E83" s="35" t="s">
        <v>339</v>
      </c>
      <c r="F83" s="45" t="s">
        <v>45</v>
      </c>
      <c r="G83" s="35" t="s">
        <v>367</v>
      </c>
      <c r="H83" s="36" t="s">
        <v>54</v>
      </c>
      <c r="I83" s="36" t="s">
        <v>55</v>
      </c>
      <c r="J83" s="55">
        <v>15000</v>
      </c>
      <c r="K83" s="45" t="s">
        <v>0</v>
      </c>
      <c r="L83" s="35" t="s">
        <v>368</v>
      </c>
      <c r="M83" s="35" t="s">
        <v>101</v>
      </c>
      <c r="N83" s="55">
        <v>10000</v>
      </c>
      <c r="O83" s="55">
        <v>0</v>
      </c>
      <c r="P83" s="35" t="s">
        <v>369</v>
      </c>
      <c r="Q83" s="45">
        <v>1</v>
      </c>
      <c r="R83" s="45">
        <v>1</v>
      </c>
      <c r="S83" s="45">
        <v>1</v>
      </c>
      <c r="T83" s="45" t="s">
        <v>5</v>
      </c>
      <c r="U83" s="64" t="s">
        <v>370</v>
      </c>
    </row>
    <row r="84" spans="1:21" s="57" customFormat="1" ht="50" customHeight="1">
      <c r="A84" s="53">
        <v>4</v>
      </c>
      <c r="B84" s="45">
        <v>4.0999999999999996</v>
      </c>
      <c r="C84" s="45">
        <v>1</v>
      </c>
      <c r="D84" s="35" t="s">
        <v>371</v>
      </c>
      <c r="E84" s="35" t="s">
        <v>339</v>
      </c>
      <c r="F84" s="45" t="s">
        <v>45</v>
      </c>
      <c r="G84" s="35" t="s">
        <v>94</v>
      </c>
      <c r="H84" s="36" t="s">
        <v>54</v>
      </c>
      <c r="I84" s="36" t="s">
        <v>55</v>
      </c>
      <c r="J84" s="55">
        <v>15000</v>
      </c>
      <c r="K84" s="45" t="s">
        <v>0</v>
      </c>
      <c r="L84" s="35" t="s">
        <v>372</v>
      </c>
      <c r="M84" s="35" t="s">
        <v>74</v>
      </c>
      <c r="N84" s="55">
        <v>10000</v>
      </c>
      <c r="O84" s="55">
        <v>0</v>
      </c>
      <c r="P84" s="35" t="s">
        <v>373</v>
      </c>
      <c r="Q84" s="45">
        <v>0</v>
      </c>
      <c r="R84" s="45">
        <v>1</v>
      </c>
      <c r="S84" s="45">
        <v>0</v>
      </c>
      <c r="T84" s="45" t="s">
        <v>14</v>
      </c>
      <c r="U84" s="64" t="s">
        <v>374</v>
      </c>
    </row>
    <row r="85" spans="1:21" s="57" customFormat="1" ht="50" customHeight="1">
      <c r="A85" s="53">
        <v>4</v>
      </c>
      <c r="B85" s="45">
        <v>4.0999999999999996</v>
      </c>
      <c r="C85" s="45">
        <v>1</v>
      </c>
      <c r="D85" s="35" t="s">
        <v>375</v>
      </c>
      <c r="E85" s="35" t="s">
        <v>339</v>
      </c>
      <c r="F85" s="45" t="s">
        <v>45</v>
      </c>
      <c r="G85" s="35" t="s">
        <v>376</v>
      </c>
      <c r="H85" s="36" t="s">
        <v>54</v>
      </c>
      <c r="I85" s="36" t="s">
        <v>55</v>
      </c>
      <c r="J85" s="55">
        <v>15000</v>
      </c>
      <c r="K85" s="45" t="s">
        <v>0</v>
      </c>
      <c r="L85" s="35" t="s">
        <v>377</v>
      </c>
      <c r="M85" s="35" t="s">
        <v>74</v>
      </c>
      <c r="N85" s="55">
        <v>10000</v>
      </c>
      <c r="O85" s="55">
        <v>0</v>
      </c>
      <c r="P85" s="35" t="s">
        <v>378</v>
      </c>
      <c r="Q85" s="45">
        <v>0</v>
      </c>
      <c r="R85" s="45">
        <v>0</v>
      </c>
      <c r="S85" s="45">
        <v>0</v>
      </c>
      <c r="T85" s="45" t="s">
        <v>15</v>
      </c>
      <c r="U85" s="64" t="s">
        <v>379</v>
      </c>
    </row>
    <row r="86" spans="1:21" s="57" customFormat="1" ht="50" customHeight="1">
      <c r="A86" s="53">
        <v>4</v>
      </c>
      <c r="B86" s="45">
        <v>4.2</v>
      </c>
      <c r="C86" s="45">
        <v>1</v>
      </c>
      <c r="D86" s="35" t="s">
        <v>380</v>
      </c>
      <c r="E86" s="35" t="s">
        <v>381</v>
      </c>
      <c r="F86" s="35" t="s">
        <v>382</v>
      </c>
      <c r="G86" s="35" t="s">
        <v>383</v>
      </c>
      <c r="H86" s="36" t="s">
        <v>54</v>
      </c>
      <c r="I86" s="36" t="s">
        <v>55</v>
      </c>
      <c r="J86" s="55">
        <v>15000</v>
      </c>
      <c r="K86" s="45" t="s">
        <v>0</v>
      </c>
      <c r="L86" s="35" t="s">
        <v>384</v>
      </c>
      <c r="M86" s="35" t="s">
        <v>385</v>
      </c>
      <c r="N86" s="55">
        <v>13000</v>
      </c>
      <c r="O86" s="55">
        <v>0</v>
      </c>
      <c r="P86" s="35" t="s">
        <v>386</v>
      </c>
      <c r="Q86" s="45">
        <v>1</v>
      </c>
      <c r="R86" s="45">
        <v>2</v>
      </c>
      <c r="S86" s="45">
        <v>2</v>
      </c>
      <c r="T86" s="45" t="s">
        <v>69</v>
      </c>
      <c r="U86" s="56" t="s">
        <v>386</v>
      </c>
    </row>
    <row r="87" spans="1:21" s="57" customFormat="1" ht="50" customHeight="1">
      <c r="A87" s="53">
        <v>4</v>
      </c>
      <c r="B87" s="45">
        <v>4.2</v>
      </c>
      <c r="C87" s="45">
        <v>1</v>
      </c>
      <c r="D87" s="35" t="s">
        <v>387</v>
      </c>
      <c r="E87" s="35" t="s">
        <v>381</v>
      </c>
      <c r="F87" s="35" t="s">
        <v>382</v>
      </c>
      <c r="G87" s="35" t="s">
        <v>383</v>
      </c>
      <c r="H87" s="36" t="s">
        <v>54</v>
      </c>
      <c r="I87" s="36" t="s">
        <v>55</v>
      </c>
      <c r="J87" s="55">
        <v>15000</v>
      </c>
      <c r="K87" s="45" t="s">
        <v>0</v>
      </c>
      <c r="L87" s="35" t="s">
        <v>388</v>
      </c>
      <c r="M87" s="35" t="s">
        <v>389</v>
      </c>
      <c r="N87" s="55">
        <v>13000</v>
      </c>
      <c r="O87" s="55">
        <v>0</v>
      </c>
      <c r="P87" s="35" t="s">
        <v>390</v>
      </c>
      <c r="Q87" s="45">
        <v>0</v>
      </c>
      <c r="R87" s="45">
        <v>0</v>
      </c>
      <c r="S87" s="45">
        <v>0</v>
      </c>
      <c r="T87" s="45" t="s">
        <v>69</v>
      </c>
      <c r="U87" s="56" t="s">
        <v>390</v>
      </c>
    </row>
    <row r="88" spans="1:21" s="57" customFormat="1" ht="50" customHeight="1">
      <c r="A88" s="53">
        <v>4</v>
      </c>
      <c r="B88" s="45">
        <v>4.2</v>
      </c>
      <c r="C88" s="45">
        <v>1</v>
      </c>
      <c r="D88" s="35" t="s">
        <v>391</v>
      </c>
      <c r="E88" s="35" t="s">
        <v>381</v>
      </c>
      <c r="F88" s="35" t="s">
        <v>382</v>
      </c>
      <c r="G88" s="35" t="s">
        <v>383</v>
      </c>
      <c r="H88" s="36" t="s">
        <v>54</v>
      </c>
      <c r="I88" s="36" t="s">
        <v>55</v>
      </c>
      <c r="J88" s="55">
        <v>15000</v>
      </c>
      <c r="K88" s="45" t="s">
        <v>0</v>
      </c>
      <c r="L88" s="35" t="s">
        <v>392</v>
      </c>
      <c r="M88" s="35" t="s">
        <v>393</v>
      </c>
      <c r="N88" s="55">
        <v>12000</v>
      </c>
      <c r="O88" s="55">
        <v>0</v>
      </c>
      <c r="P88" s="35" t="s">
        <v>394</v>
      </c>
      <c r="Q88" s="45">
        <v>0</v>
      </c>
      <c r="R88" s="45">
        <v>1</v>
      </c>
      <c r="S88" s="45">
        <v>1</v>
      </c>
      <c r="T88" s="45" t="s">
        <v>69</v>
      </c>
      <c r="U88" s="56" t="s">
        <v>394</v>
      </c>
    </row>
    <row r="89" spans="1:21" s="57" customFormat="1" ht="50" customHeight="1">
      <c r="A89" s="53">
        <v>4</v>
      </c>
      <c r="B89" s="45">
        <v>4.2</v>
      </c>
      <c r="C89" s="45">
        <v>1</v>
      </c>
      <c r="D89" s="35" t="s">
        <v>395</v>
      </c>
      <c r="E89" s="35" t="s">
        <v>381</v>
      </c>
      <c r="F89" s="35" t="s">
        <v>382</v>
      </c>
      <c r="G89" s="35" t="s">
        <v>383</v>
      </c>
      <c r="H89" s="36" t="s">
        <v>54</v>
      </c>
      <c r="I89" s="36" t="s">
        <v>55</v>
      </c>
      <c r="J89" s="55">
        <v>15000</v>
      </c>
      <c r="K89" s="45" t="s">
        <v>0</v>
      </c>
      <c r="L89" s="35" t="s">
        <v>396</v>
      </c>
      <c r="M89" s="35" t="s">
        <v>101</v>
      </c>
      <c r="N89" s="55">
        <v>10000</v>
      </c>
      <c r="O89" s="55">
        <v>0</v>
      </c>
      <c r="P89" s="35" t="s">
        <v>397</v>
      </c>
      <c r="Q89" s="45">
        <v>0</v>
      </c>
      <c r="R89" s="45">
        <v>0</v>
      </c>
      <c r="S89" s="45">
        <v>0</v>
      </c>
      <c r="T89" s="45" t="s">
        <v>69</v>
      </c>
      <c r="U89" s="56" t="s">
        <v>397</v>
      </c>
    </row>
    <row r="90" spans="1:21" s="57" customFormat="1" ht="50" customHeight="1">
      <c r="A90" s="53">
        <v>4</v>
      </c>
      <c r="B90" s="45">
        <v>4.2</v>
      </c>
      <c r="C90" s="68">
        <v>1</v>
      </c>
      <c r="D90" s="38" t="s">
        <v>398</v>
      </c>
      <c r="E90" s="38" t="s">
        <v>399</v>
      </c>
      <c r="F90" s="69" t="s">
        <v>49</v>
      </c>
      <c r="G90" s="70" t="s">
        <v>400</v>
      </c>
      <c r="H90" s="36" t="s">
        <v>54</v>
      </c>
      <c r="I90" s="36" t="s">
        <v>55</v>
      </c>
      <c r="J90" s="55">
        <v>25000</v>
      </c>
      <c r="K90" s="68" t="s">
        <v>0</v>
      </c>
      <c r="L90" s="38" t="s">
        <v>401</v>
      </c>
      <c r="M90" s="71" t="s">
        <v>101</v>
      </c>
      <c r="N90" s="55">
        <v>18000</v>
      </c>
      <c r="O90" s="55"/>
      <c r="P90" s="35" t="s">
        <v>402</v>
      </c>
      <c r="Q90" s="68">
        <v>0</v>
      </c>
      <c r="R90" s="68">
        <v>0</v>
      </c>
      <c r="S90" s="68">
        <v>0</v>
      </c>
      <c r="T90" s="68" t="s">
        <v>5</v>
      </c>
      <c r="U90" s="41" t="s">
        <v>403</v>
      </c>
    </row>
    <row r="91" spans="1:21" s="57" customFormat="1" ht="50" customHeight="1">
      <c r="A91" s="53">
        <v>4</v>
      </c>
      <c r="B91" s="45">
        <v>4.2</v>
      </c>
      <c r="C91" s="68">
        <v>1</v>
      </c>
      <c r="D91" s="38" t="s">
        <v>404</v>
      </c>
      <c r="E91" s="38" t="s">
        <v>399</v>
      </c>
      <c r="F91" s="69" t="s">
        <v>49</v>
      </c>
      <c r="G91" s="70" t="s">
        <v>405</v>
      </c>
      <c r="H91" s="36" t="s">
        <v>54</v>
      </c>
      <c r="I91" s="36" t="s">
        <v>55</v>
      </c>
      <c r="J91" s="55">
        <v>23000</v>
      </c>
      <c r="K91" s="68" t="s">
        <v>0</v>
      </c>
      <c r="L91" s="38" t="s">
        <v>406</v>
      </c>
      <c r="M91" s="72" t="s">
        <v>101</v>
      </c>
      <c r="N91" s="55">
        <v>16000</v>
      </c>
      <c r="O91" s="55">
        <v>2000</v>
      </c>
      <c r="P91" s="35" t="s">
        <v>407</v>
      </c>
      <c r="Q91" s="68">
        <v>0</v>
      </c>
      <c r="R91" s="68">
        <v>0</v>
      </c>
      <c r="S91" s="68">
        <v>0</v>
      </c>
      <c r="T91" s="68" t="s">
        <v>5</v>
      </c>
      <c r="U91" s="41" t="s">
        <v>408</v>
      </c>
    </row>
    <row r="92" spans="1:21" s="57" customFormat="1" ht="50" customHeight="1">
      <c r="A92" s="53">
        <v>4</v>
      </c>
      <c r="B92" s="45">
        <v>4.2</v>
      </c>
      <c r="C92" s="68">
        <v>1</v>
      </c>
      <c r="D92" s="38" t="s">
        <v>409</v>
      </c>
      <c r="E92" s="38" t="s">
        <v>399</v>
      </c>
      <c r="F92" s="69" t="s">
        <v>49</v>
      </c>
      <c r="G92" s="70" t="s">
        <v>405</v>
      </c>
      <c r="H92" s="36" t="s">
        <v>54</v>
      </c>
      <c r="I92" s="36" t="s">
        <v>55</v>
      </c>
      <c r="J92" s="55">
        <v>20000</v>
      </c>
      <c r="K92" s="68" t="s">
        <v>0</v>
      </c>
      <c r="L92" s="38" t="s">
        <v>410</v>
      </c>
      <c r="M92" s="72" t="s">
        <v>101</v>
      </c>
      <c r="N92" s="55">
        <v>16000</v>
      </c>
      <c r="O92" s="55">
        <v>4000</v>
      </c>
      <c r="P92" s="35" t="s">
        <v>411</v>
      </c>
      <c r="Q92" s="68">
        <v>0</v>
      </c>
      <c r="R92" s="68">
        <v>0</v>
      </c>
      <c r="S92" s="68">
        <v>0</v>
      </c>
      <c r="T92" s="68" t="s">
        <v>5</v>
      </c>
      <c r="U92" s="41" t="s">
        <v>412</v>
      </c>
    </row>
    <row r="93" spans="1:21" s="57" customFormat="1" ht="50" customHeight="1">
      <c r="A93" s="53">
        <v>4</v>
      </c>
      <c r="B93" s="45">
        <v>4.2</v>
      </c>
      <c r="C93" s="68">
        <v>1</v>
      </c>
      <c r="D93" s="38" t="s">
        <v>413</v>
      </c>
      <c r="E93" s="38" t="s">
        <v>399</v>
      </c>
      <c r="F93" s="69" t="s">
        <v>49</v>
      </c>
      <c r="G93" s="70" t="s">
        <v>414</v>
      </c>
      <c r="H93" s="36" t="s">
        <v>54</v>
      </c>
      <c r="I93" s="36" t="s">
        <v>55</v>
      </c>
      <c r="J93" s="55">
        <v>25000</v>
      </c>
      <c r="K93" s="68" t="s">
        <v>0</v>
      </c>
      <c r="L93" s="38" t="s">
        <v>415</v>
      </c>
      <c r="M93" s="71" t="s">
        <v>101</v>
      </c>
      <c r="N93" s="55">
        <v>19000</v>
      </c>
      <c r="O93" s="55"/>
      <c r="P93" s="35" t="s">
        <v>416</v>
      </c>
      <c r="Q93" s="68">
        <v>0</v>
      </c>
      <c r="R93" s="68">
        <v>0</v>
      </c>
      <c r="S93" s="68">
        <v>0</v>
      </c>
      <c r="T93" s="68" t="s">
        <v>5</v>
      </c>
      <c r="U93" s="41" t="s">
        <v>417</v>
      </c>
    </row>
    <row r="94" spans="1:21" s="57" customFormat="1" ht="50" customHeight="1">
      <c r="A94" s="53">
        <v>4</v>
      </c>
      <c r="B94" s="45">
        <v>4.2</v>
      </c>
      <c r="C94" s="68">
        <v>1</v>
      </c>
      <c r="D94" s="35" t="s">
        <v>418</v>
      </c>
      <c r="E94" s="35" t="s">
        <v>419</v>
      </c>
      <c r="F94" s="35" t="s">
        <v>45</v>
      </c>
      <c r="G94" s="54" t="s">
        <v>400</v>
      </c>
      <c r="H94" s="36" t="s">
        <v>54</v>
      </c>
      <c r="I94" s="36" t="s">
        <v>55</v>
      </c>
      <c r="J94" s="55">
        <v>30000</v>
      </c>
      <c r="K94" s="68" t="s">
        <v>0</v>
      </c>
      <c r="L94" s="38" t="s">
        <v>420</v>
      </c>
      <c r="M94" s="38" t="s">
        <v>421</v>
      </c>
      <c r="N94" s="55">
        <v>23000</v>
      </c>
      <c r="O94" s="55">
        <v>0</v>
      </c>
      <c r="P94" s="35" t="s">
        <v>422</v>
      </c>
      <c r="Q94" s="68">
        <v>1</v>
      </c>
      <c r="R94" s="68">
        <v>1</v>
      </c>
      <c r="S94" s="68">
        <v>2</v>
      </c>
      <c r="T94" s="68" t="s">
        <v>5</v>
      </c>
      <c r="U94" s="51" t="s">
        <v>423</v>
      </c>
    </row>
    <row r="95" spans="1:21" s="57" customFormat="1" ht="50" customHeight="1">
      <c r="A95" s="53">
        <v>4</v>
      </c>
      <c r="B95" s="45">
        <v>4.2</v>
      </c>
      <c r="C95" s="68">
        <v>1</v>
      </c>
      <c r="D95" s="38" t="s">
        <v>424</v>
      </c>
      <c r="E95" s="35" t="s">
        <v>419</v>
      </c>
      <c r="F95" s="35" t="s">
        <v>45</v>
      </c>
      <c r="G95" s="54" t="s">
        <v>425</v>
      </c>
      <c r="H95" s="36" t="s">
        <v>54</v>
      </c>
      <c r="I95" s="36" t="s">
        <v>55</v>
      </c>
      <c r="J95" s="55">
        <v>25000</v>
      </c>
      <c r="K95" s="68" t="s">
        <v>0</v>
      </c>
      <c r="L95" s="38" t="s">
        <v>426</v>
      </c>
      <c r="M95" s="38" t="s">
        <v>421</v>
      </c>
      <c r="N95" s="55">
        <v>20000</v>
      </c>
      <c r="O95" s="55">
        <v>0</v>
      </c>
      <c r="P95" s="73" t="s">
        <v>427</v>
      </c>
      <c r="Q95" s="68">
        <v>1</v>
      </c>
      <c r="R95" s="68">
        <v>1</v>
      </c>
      <c r="S95" s="68">
        <v>2</v>
      </c>
      <c r="T95" s="68" t="s">
        <v>5</v>
      </c>
      <c r="U95" s="51" t="s">
        <v>428</v>
      </c>
    </row>
    <row r="96" spans="1:21" s="57" customFormat="1" ht="50" customHeight="1">
      <c r="A96" s="53">
        <v>4</v>
      </c>
      <c r="B96" s="45">
        <v>4.2</v>
      </c>
      <c r="C96" s="68">
        <v>1</v>
      </c>
      <c r="D96" s="38" t="s">
        <v>429</v>
      </c>
      <c r="E96" s="35" t="s">
        <v>419</v>
      </c>
      <c r="F96" s="35" t="s">
        <v>45</v>
      </c>
      <c r="G96" s="54" t="s">
        <v>430</v>
      </c>
      <c r="H96" s="36" t="s">
        <v>54</v>
      </c>
      <c r="I96" s="36" t="s">
        <v>55</v>
      </c>
      <c r="J96" s="55">
        <v>10000</v>
      </c>
      <c r="K96" s="68" t="s">
        <v>0</v>
      </c>
      <c r="L96" s="38" t="s">
        <v>431</v>
      </c>
      <c r="M96" s="38" t="s">
        <v>432</v>
      </c>
      <c r="N96" s="55">
        <v>10000</v>
      </c>
      <c r="O96" s="55">
        <v>0</v>
      </c>
      <c r="P96" s="38" t="s">
        <v>433</v>
      </c>
      <c r="Q96" s="68">
        <v>1</v>
      </c>
      <c r="R96" s="68">
        <v>1</v>
      </c>
      <c r="S96" s="68">
        <v>2</v>
      </c>
      <c r="T96" s="68" t="s">
        <v>5</v>
      </c>
      <c r="U96" s="51" t="s">
        <v>434</v>
      </c>
    </row>
    <row r="97" spans="1:22" s="57" customFormat="1" ht="50" customHeight="1">
      <c r="A97" s="53">
        <v>4</v>
      </c>
      <c r="B97" s="45">
        <v>4.2</v>
      </c>
      <c r="C97" s="68">
        <v>1</v>
      </c>
      <c r="D97" s="35" t="s">
        <v>435</v>
      </c>
      <c r="E97" s="35" t="s">
        <v>436</v>
      </c>
      <c r="F97" s="35" t="s">
        <v>45</v>
      </c>
      <c r="G97" s="54" t="s">
        <v>437</v>
      </c>
      <c r="H97" s="36" t="s">
        <v>54</v>
      </c>
      <c r="I97" s="36" t="s">
        <v>55</v>
      </c>
      <c r="J97" s="55">
        <v>35000</v>
      </c>
      <c r="K97" s="68" t="s">
        <v>0</v>
      </c>
      <c r="L97" s="74" t="s">
        <v>438</v>
      </c>
      <c r="M97" s="75" t="s">
        <v>328</v>
      </c>
      <c r="N97" s="76">
        <v>22000</v>
      </c>
      <c r="O97" s="77">
        <v>3000</v>
      </c>
      <c r="P97" s="78" t="s">
        <v>439</v>
      </c>
      <c r="Q97" s="68">
        <v>1</v>
      </c>
      <c r="R97" s="68">
        <v>1</v>
      </c>
      <c r="S97" s="68">
        <v>2</v>
      </c>
      <c r="T97" s="68" t="s">
        <v>5</v>
      </c>
      <c r="U97" s="79" t="s">
        <v>440</v>
      </c>
    </row>
    <row r="98" spans="1:22" s="57" customFormat="1" ht="50" customHeight="1">
      <c r="A98" s="53">
        <v>4</v>
      </c>
      <c r="B98" s="45">
        <v>4.2</v>
      </c>
      <c r="C98" s="68">
        <v>1</v>
      </c>
      <c r="D98" s="35" t="s">
        <v>441</v>
      </c>
      <c r="E98" s="35" t="s">
        <v>436</v>
      </c>
      <c r="F98" s="35" t="s">
        <v>45</v>
      </c>
      <c r="G98" s="78" t="s">
        <v>442</v>
      </c>
      <c r="H98" s="36" t="s">
        <v>54</v>
      </c>
      <c r="I98" s="36" t="s">
        <v>55</v>
      </c>
      <c r="J98" s="55">
        <v>20000</v>
      </c>
      <c r="K98" s="68" t="s">
        <v>0</v>
      </c>
      <c r="L98" s="74" t="s">
        <v>443</v>
      </c>
      <c r="M98" s="45" t="s">
        <v>444</v>
      </c>
      <c r="N98" s="55">
        <v>16000</v>
      </c>
      <c r="O98" s="77">
        <v>4000</v>
      </c>
      <c r="P98" s="45" t="s">
        <v>445</v>
      </c>
      <c r="Q98" s="68">
        <v>1</v>
      </c>
      <c r="R98" s="68">
        <v>1</v>
      </c>
      <c r="S98" s="68">
        <v>2</v>
      </c>
      <c r="T98" s="68"/>
      <c r="U98" s="80" t="s">
        <v>446</v>
      </c>
    </row>
    <row r="99" spans="1:22" s="57" customFormat="1" ht="50" customHeight="1">
      <c r="A99" s="53">
        <v>4</v>
      </c>
      <c r="B99" s="45">
        <v>4.2</v>
      </c>
      <c r="C99" s="68">
        <v>1</v>
      </c>
      <c r="D99" s="35" t="s">
        <v>447</v>
      </c>
      <c r="E99" s="35" t="s">
        <v>448</v>
      </c>
      <c r="F99" s="35" t="s">
        <v>449</v>
      </c>
      <c r="G99" s="78" t="s">
        <v>450</v>
      </c>
      <c r="H99" s="36" t="s">
        <v>54</v>
      </c>
      <c r="I99" s="36" t="s">
        <v>55</v>
      </c>
      <c r="J99" s="55">
        <v>25000</v>
      </c>
      <c r="K99" s="68" t="s">
        <v>0</v>
      </c>
      <c r="L99" s="74" t="s">
        <v>451</v>
      </c>
      <c r="M99" s="45" t="s">
        <v>452</v>
      </c>
      <c r="N99" s="55">
        <v>16000</v>
      </c>
      <c r="O99" s="77">
        <v>4000</v>
      </c>
      <c r="P99" s="66" t="s">
        <v>453</v>
      </c>
      <c r="Q99" s="68">
        <v>1</v>
      </c>
      <c r="R99" s="68">
        <v>1</v>
      </c>
      <c r="S99" s="68">
        <v>2</v>
      </c>
      <c r="T99" s="68" t="s">
        <v>5</v>
      </c>
      <c r="U99" s="81" t="s">
        <v>454</v>
      </c>
    </row>
    <row r="100" spans="1:22" s="57" customFormat="1" ht="50" customHeight="1">
      <c r="A100" s="53">
        <v>4</v>
      </c>
      <c r="B100" s="45">
        <v>4.4000000000000004</v>
      </c>
      <c r="C100" s="68">
        <v>1</v>
      </c>
      <c r="D100" s="38" t="s">
        <v>455</v>
      </c>
      <c r="E100" s="38" t="s">
        <v>456</v>
      </c>
      <c r="F100" s="35" t="s">
        <v>49</v>
      </c>
      <c r="G100" s="38" t="s">
        <v>457</v>
      </c>
      <c r="H100" s="36" t="s">
        <v>54</v>
      </c>
      <c r="I100" s="36" t="s">
        <v>55</v>
      </c>
      <c r="J100" s="55">
        <v>80000</v>
      </c>
      <c r="K100" s="68" t="s">
        <v>0</v>
      </c>
      <c r="L100" s="38" t="s">
        <v>458</v>
      </c>
      <c r="M100" s="75" t="s">
        <v>74</v>
      </c>
      <c r="N100" s="55">
        <v>77000</v>
      </c>
      <c r="O100" s="55">
        <v>0</v>
      </c>
      <c r="P100" s="46" t="s">
        <v>458</v>
      </c>
      <c r="Q100" s="68">
        <v>1</v>
      </c>
      <c r="R100" s="68">
        <v>1</v>
      </c>
      <c r="S100" s="68">
        <v>1</v>
      </c>
      <c r="T100" s="68" t="s">
        <v>69</v>
      </c>
      <c r="U100" s="56" t="s">
        <v>459</v>
      </c>
    </row>
    <row r="101" spans="1:22" s="57" customFormat="1" ht="50" customHeight="1">
      <c r="A101" s="53">
        <v>4</v>
      </c>
      <c r="B101" s="45">
        <v>4.4000000000000004</v>
      </c>
      <c r="C101" s="68">
        <v>2</v>
      </c>
      <c r="D101" s="66" t="s">
        <v>460</v>
      </c>
      <c r="E101" s="38" t="s">
        <v>456</v>
      </c>
      <c r="F101" s="35" t="s">
        <v>49</v>
      </c>
      <c r="G101" s="66" t="s">
        <v>461</v>
      </c>
      <c r="H101" s="36" t="s">
        <v>122</v>
      </c>
      <c r="I101" s="36" t="s">
        <v>55</v>
      </c>
      <c r="J101" s="82">
        <v>60000</v>
      </c>
      <c r="K101" s="68" t="s">
        <v>0</v>
      </c>
      <c r="L101" s="46" t="s">
        <v>462</v>
      </c>
      <c r="M101" s="38" t="s">
        <v>463</v>
      </c>
      <c r="N101" s="55">
        <v>57000</v>
      </c>
      <c r="O101" s="55">
        <v>0</v>
      </c>
      <c r="P101" s="46" t="s">
        <v>462</v>
      </c>
      <c r="Q101" s="68">
        <v>1</v>
      </c>
      <c r="R101" s="68">
        <v>2</v>
      </c>
      <c r="S101" s="68">
        <v>1</v>
      </c>
      <c r="T101" s="68" t="s">
        <v>69</v>
      </c>
      <c r="U101" s="51" t="s">
        <v>464</v>
      </c>
    </row>
    <row r="102" spans="1:22" s="57" customFormat="1" ht="50" customHeight="1">
      <c r="A102" s="53">
        <v>4</v>
      </c>
      <c r="B102" s="45">
        <v>4.4000000000000004</v>
      </c>
      <c r="C102" s="68">
        <v>1</v>
      </c>
      <c r="D102" s="35" t="s">
        <v>465</v>
      </c>
      <c r="E102" s="35" t="s">
        <v>250</v>
      </c>
      <c r="F102" s="35" t="s">
        <v>49</v>
      </c>
      <c r="G102" s="35"/>
      <c r="H102" s="36" t="s">
        <v>54</v>
      </c>
      <c r="I102" s="36" t="s">
        <v>55</v>
      </c>
      <c r="J102" s="82">
        <v>60000</v>
      </c>
      <c r="K102" s="68" t="s">
        <v>0</v>
      </c>
      <c r="L102" s="35" t="s">
        <v>466</v>
      </c>
      <c r="M102" s="83" t="s">
        <v>467</v>
      </c>
      <c r="N102" s="55">
        <v>60000</v>
      </c>
      <c r="O102" s="84">
        <v>0</v>
      </c>
      <c r="P102" s="45" t="s">
        <v>466</v>
      </c>
      <c r="Q102" s="68">
        <v>2</v>
      </c>
      <c r="R102" s="68">
        <v>2</v>
      </c>
      <c r="S102" s="68">
        <v>1</v>
      </c>
      <c r="T102" s="68" t="s">
        <v>69</v>
      </c>
      <c r="U102" s="56" t="s">
        <v>468</v>
      </c>
    </row>
    <row r="103" spans="1:22" s="57" customFormat="1" ht="50" customHeight="1">
      <c r="A103" s="53">
        <v>4</v>
      </c>
      <c r="B103" s="46">
        <v>4.3</v>
      </c>
      <c r="C103" s="47">
        <v>1</v>
      </c>
      <c r="D103" s="46" t="s">
        <v>469</v>
      </c>
      <c r="E103" s="47" t="s">
        <v>470</v>
      </c>
      <c r="F103" s="47" t="s">
        <v>45</v>
      </c>
      <c r="G103" s="46" t="s">
        <v>471</v>
      </c>
      <c r="H103" s="46">
        <v>2018</v>
      </c>
      <c r="I103" s="47">
        <v>2021</v>
      </c>
      <c r="J103" s="37">
        <v>35000</v>
      </c>
      <c r="K103" s="47" t="s">
        <v>0</v>
      </c>
      <c r="L103" s="46" t="s">
        <v>472</v>
      </c>
      <c r="M103" s="68" t="s">
        <v>473</v>
      </c>
      <c r="N103" s="55">
        <v>29500</v>
      </c>
      <c r="O103" s="85">
        <v>0</v>
      </c>
      <c r="P103" s="45" t="s">
        <v>474</v>
      </c>
      <c r="Q103" s="68">
        <v>1</v>
      </c>
      <c r="R103" s="68">
        <v>1</v>
      </c>
      <c r="S103" s="68">
        <v>1</v>
      </c>
      <c r="T103" s="68" t="s">
        <v>69</v>
      </c>
      <c r="U103" s="56" t="s">
        <v>474</v>
      </c>
    </row>
    <row r="104" spans="1:22" s="57" customFormat="1" ht="18" customHeight="1">
      <c r="A104" s="86"/>
      <c r="B104" s="87"/>
      <c r="C104" s="88"/>
      <c r="D104" s="89"/>
      <c r="E104" s="89"/>
      <c r="F104" s="89"/>
      <c r="G104" s="89"/>
      <c r="H104" s="90"/>
      <c r="I104" s="91"/>
      <c r="J104" s="92">
        <f>SUM(J19:J103)</f>
        <v>1934000</v>
      </c>
      <c r="K104" s="88"/>
      <c r="L104" s="93" t="s">
        <v>475</v>
      </c>
      <c r="M104" s="93">
        <f>N104+O104</f>
        <v>1527370</v>
      </c>
      <c r="N104" s="94">
        <f>SUM(N19:N103)</f>
        <v>1445370</v>
      </c>
      <c r="O104" s="94">
        <f>SUM(O19:O103)</f>
        <v>82000</v>
      </c>
      <c r="P104" s="87"/>
      <c r="Q104" s="88"/>
      <c r="R104" s="88"/>
      <c r="S104" s="88"/>
      <c r="T104" s="88"/>
      <c r="U104" s="95"/>
    </row>
    <row r="105" spans="1:22" s="97" customFormat="1" ht="18" customHeight="1">
      <c r="A105" s="96"/>
      <c r="I105" s="98"/>
      <c r="J105" s="99"/>
      <c r="M105" s="100"/>
      <c r="N105" s="101"/>
      <c r="O105" s="101"/>
      <c r="U105" s="102"/>
      <c r="V105" s="103"/>
    </row>
    <row r="106" spans="1:22" s="112" customFormat="1" ht="18" customHeight="1">
      <c r="A106" s="891" t="s">
        <v>476</v>
      </c>
      <c r="B106" s="892"/>
      <c r="C106" s="104"/>
      <c r="D106" s="105"/>
      <c r="E106" s="105"/>
      <c r="F106" s="105"/>
      <c r="G106" s="106"/>
      <c r="H106" s="107"/>
      <c r="I106" s="107"/>
      <c r="J106" s="108"/>
      <c r="K106" s="105"/>
      <c r="L106" s="105"/>
      <c r="M106" s="105"/>
      <c r="N106" s="109"/>
      <c r="O106" s="108"/>
      <c r="P106" s="110"/>
      <c r="Q106" s="104"/>
      <c r="R106" s="104"/>
      <c r="S106" s="104"/>
      <c r="T106" s="105"/>
      <c r="U106" s="111"/>
    </row>
    <row r="107" spans="1:22" s="115" customFormat="1" ht="50" customHeight="1">
      <c r="A107" s="33">
        <v>4</v>
      </c>
      <c r="B107" s="34">
        <v>4.2</v>
      </c>
      <c r="C107" s="34">
        <v>1</v>
      </c>
      <c r="D107" s="38" t="s">
        <v>477</v>
      </c>
      <c r="E107" s="38" t="s">
        <v>478</v>
      </c>
      <c r="F107" s="35" t="s">
        <v>476</v>
      </c>
      <c r="G107" s="38" t="s">
        <v>479</v>
      </c>
      <c r="H107" s="36" t="s">
        <v>54</v>
      </c>
      <c r="I107" s="36" t="s">
        <v>55</v>
      </c>
      <c r="J107" s="113">
        <v>25000</v>
      </c>
      <c r="K107" s="35" t="s">
        <v>0</v>
      </c>
      <c r="L107" s="38" t="s">
        <v>480</v>
      </c>
      <c r="M107" s="38" t="s">
        <v>481</v>
      </c>
      <c r="N107" s="114">
        <v>25000</v>
      </c>
      <c r="O107" s="114">
        <v>0</v>
      </c>
      <c r="P107" s="40" t="s">
        <v>482</v>
      </c>
      <c r="Q107" s="34">
        <v>0</v>
      </c>
      <c r="R107" s="34">
        <v>0</v>
      </c>
      <c r="S107" s="34">
        <v>0</v>
      </c>
      <c r="T107" s="70" t="s">
        <v>69</v>
      </c>
      <c r="U107" s="41" t="s">
        <v>483</v>
      </c>
    </row>
    <row r="108" spans="1:22" s="115" customFormat="1" ht="50" customHeight="1">
      <c r="A108" s="33">
        <v>4</v>
      </c>
      <c r="B108" s="34">
        <v>4.2</v>
      </c>
      <c r="C108" s="34">
        <v>1</v>
      </c>
      <c r="D108" s="38" t="s">
        <v>484</v>
      </c>
      <c r="E108" s="38" t="s">
        <v>485</v>
      </c>
      <c r="F108" s="35" t="s">
        <v>476</v>
      </c>
      <c r="G108" s="38" t="s">
        <v>486</v>
      </c>
      <c r="H108" s="36" t="s">
        <v>54</v>
      </c>
      <c r="I108" s="36" t="s">
        <v>55</v>
      </c>
      <c r="J108" s="113">
        <v>40000</v>
      </c>
      <c r="K108" s="35" t="s">
        <v>0</v>
      </c>
      <c r="L108" s="38" t="s">
        <v>487</v>
      </c>
      <c r="M108" s="38" t="s">
        <v>488</v>
      </c>
      <c r="N108" s="114">
        <v>20000</v>
      </c>
      <c r="O108" s="114">
        <v>17000</v>
      </c>
      <c r="P108" s="40" t="s">
        <v>489</v>
      </c>
      <c r="Q108" s="34">
        <v>0</v>
      </c>
      <c r="R108" s="34">
        <v>0</v>
      </c>
      <c r="S108" s="34">
        <v>0</v>
      </c>
      <c r="T108" s="70" t="s">
        <v>69</v>
      </c>
      <c r="U108" s="41" t="s">
        <v>490</v>
      </c>
    </row>
    <row r="109" spans="1:22" s="115" customFormat="1" ht="50" customHeight="1">
      <c r="A109" s="33">
        <v>4</v>
      </c>
      <c r="B109" s="34">
        <v>4.2</v>
      </c>
      <c r="C109" s="34">
        <v>1</v>
      </c>
      <c r="D109" s="38" t="s">
        <v>491</v>
      </c>
      <c r="E109" s="38" t="s">
        <v>485</v>
      </c>
      <c r="F109" s="35" t="s">
        <v>476</v>
      </c>
      <c r="G109" s="38" t="s">
        <v>492</v>
      </c>
      <c r="H109" s="36" t="s">
        <v>54</v>
      </c>
      <c r="I109" s="36" t="s">
        <v>55</v>
      </c>
      <c r="J109" s="113">
        <v>30000</v>
      </c>
      <c r="K109" s="35" t="s">
        <v>0</v>
      </c>
      <c r="L109" s="38" t="s">
        <v>493</v>
      </c>
      <c r="M109" s="38" t="s">
        <v>494</v>
      </c>
      <c r="N109" s="114">
        <v>20000</v>
      </c>
      <c r="O109" s="114">
        <v>5000</v>
      </c>
      <c r="P109" s="40" t="s">
        <v>495</v>
      </c>
      <c r="Q109" s="34">
        <v>0</v>
      </c>
      <c r="R109" s="34">
        <v>0</v>
      </c>
      <c r="S109" s="34">
        <v>0</v>
      </c>
      <c r="T109" s="70" t="s">
        <v>69</v>
      </c>
      <c r="U109" s="41" t="s">
        <v>496</v>
      </c>
    </row>
    <row r="110" spans="1:22" s="115" customFormat="1" ht="50" customHeight="1">
      <c r="A110" s="33">
        <v>4</v>
      </c>
      <c r="B110" s="34">
        <v>4.2</v>
      </c>
      <c r="C110" s="34">
        <v>1</v>
      </c>
      <c r="D110" s="38" t="s">
        <v>497</v>
      </c>
      <c r="E110" s="38" t="s">
        <v>478</v>
      </c>
      <c r="F110" s="35" t="s">
        <v>476</v>
      </c>
      <c r="G110" s="38" t="s">
        <v>479</v>
      </c>
      <c r="H110" s="36" t="s">
        <v>54</v>
      </c>
      <c r="I110" s="36" t="s">
        <v>55</v>
      </c>
      <c r="J110" s="113">
        <v>25000</v>
      </c>
      <c r="K110" s="35" t="s">
        <v>0</v>
      </c>
      <c r="L110" s="38" t="s">
        <v>498</v>
      </c>
      <c r="M110" s="38" t="s">
        <v>499</v>
      </c>
      <c r="N110" s="114">
        <v>17000</v>
      </c>
      <c r="O110" s="114">
        <v>0</v>
      </c>
      <c r="P110" s="40" t="s">
        <v>500</v>
      </c>
      <c r="Q110" s="34">
        <v>0</v>
      </c>
      <c r="R110" s="34">
        <v>0</v>
      </c>
      <c r="S110" s="34">
        <v>0</v>
      </c>
      <c r="T110" s="70" t="s">
        <v>69</v>
      </c>
      <c r="U110" s="41" t="s">
        <v>501</v>
      </c>
    </row>
    <row r="111" spans="1:22" s="115" customFormat="1" ht="50" customHeight="1">
      <c r="A111" s="33">
        <v>4</v>
      </c>
      <c r="B111" s="34">
        <v>4.2</v>
      </c>
      <c r="C111" s="34">
        <v>2</v>
      </c>
      <c r="D111" s="38" t="s">
        <v>502</v>
      </c>
      <c r="E111" s="38" t="s">
        <v>478</v>
      </c>
      <c r="F111" s="35" t="s">
        <v>476</v>
      </c>
      <c r="G111" s="38"/>
      <c r="H111" s="36" t="s">
        <v>54</v>
      </c>
      <c r="I111" s="36" t="s">
        <v>55</v>
      </c>
      <c r="J111" s="113">
        <v>25000</v>
      </c>
      <c r="K111" s="35" t="s">
        <v>1</v>
      </c>
      <c r="L111" s="38" t="s">
        <v>503</v>
      </c>
      <c r="M111" s="38" t="s">
        <v>499</v>
      </c>
      <c r="N111" s="114">
        <v>10000</v>
      </c>
      <c r="O111" s="114">
        <v>0</v>
      </c>
      <c r="P111" s="40" t="s">
        <v>504</v>
      </c>
      <c r="Q111" s="34">
        <v>0</v>
      </c>
      <c r="R111" s="34">
        <v>0</v>
      </c>
      <c r="S111" s="34">
        <v>0</v>
      </c>
      <c r="T111" s="70" t="s">
        <v>69</v>
      </c>
      <c r="U111" s="41" t="s">
        <v>505</v>
      </c>
    </row>
    <row r="112" spans="1:22" s="115" customFormat="1" ht="50" customHeight="1">
      <c r="A112" s="33">
        <v>4</v>
      </c>
      <c r="B112" s="34">
        <v>4.2</v>
      </c>
      <c r="C112" s="34">
        <v>1</v>
      </c>
      <c r="D112" s="38" t="s">
        <v>506</v>
      </c>
      <c r="E112" s="38" t="s">
        <v>485</v>
      </c>
      <c r="F112" s="35" t="s">
        <v>476</v>
      </c>
      <c r="G112" s="38" t="s">
        <v>479</v>
      </c>
      <c r="H112" s="36" t="s">
        <v>54</v>
      </c>
      <c r="I112" s="36" t="s">
        <v>55</v>
      </c>
      <c r="J112" s="113">
        <v>40000</v>
      </c>
      <c r="K112" s="35" t="s">
        <v>0</v>
      </c>
      <c r="L112" s="38" t="s">
        <v>507</v>
      </c>
      <c r="M112" s="38" t="s">
        <v>499</v>
      </c>
      <c r="N112" s="114">
        <v>37000</v>
      </c>
      <c r="O112" s="114">
        <v>0</v>
      </c>
      <c r="P112" s="40" t="s">
        <v>508</v>
      </c>
      <c r="Q112" s="34">
        <v>0</v>
      </c>
      <c r="R112" s="34">
        <v>0</v>
      </c>
      <c r="S112" s="34">
        <v>0</v>
      </c>
      <c r="T112" s="70" t="s">
        <v>69</v>
      </c>
      <c r="U112" s="41" t="s">
        <v>509</v>
      </c>
    </row>
    <row r="113" spans="1:21" s="115" customFormat="1" ht="50" customHeight="1">
      <c r="A113" s="33">
        <v>4</v>
      </c>
      <c r="B113" s="34">
        <v>4.3</v>
      </c>
      <c r="C113" s="34">
        <v>1</v>
      </c>
      <c r="D113" s="38" t="s">
        <v>510</v>
      </c>
      <c r="E113" s="38" t="s">
        <v>485</v>
      </c>
      <c r="F113" s="35" t="s">
        <v>476</v>
      </c>
      <c r="G113" s="38" t="s">
        <v>492</v>
      </c>
      <c r="H113" s="36" t="s">
        <v>54</v>
      </c>
      <c r="I113" s="36" t="s">
        <v>55</v>
      </c>
      <c r="J113" s="113">
        <v>35000</v>
      </c>
      <c r="K113" s="35" t="s">
        <v>0</v>
      </c>
      <c r="L113" s="38" t="s">
        <v>511</v>
      </c>
      <c r="M113" s="38" t="s">
        <v>481</v>
      </c>
      <c r="N113" s="114">
        <v>35000</v>
      </c>
      <c r="O113" s="114">
        <v>0</v>
      </c>
      <c r="P113" s="40" t="s">
        <v>512</v>
      </c>
      <c r="Q113" s="34">
        <v>0</v>
      </c>
      <c r="R113" s="34">
        <v>0</v>
      </c>
      <c r="S113" s="34">
        <v>1</v>
      </c>
      <c r="T113" s="70" t="s">
        <v>69</v>
      </c>
      <c r="U113" s="41" t="s">
        <v>513</v>
      </c>
    </row>
    <row r="114" spans="1:21" s="115" customFormat="1" ht="50" customHeight="1">
      <c r="A114" s="33">
        <v>4</v>
      </c>
      <c r="B114" s="34" t="s">
        <v>514</v>
      </c>
      <c r="C114" s="34">
        <v>1</v>
      </c>
      <c r="D114" s="38" t="s">
        <v>515</v>
      </c>
      <c r="E114" s="38" t="s">
        <v>485</v>
      </c>
      <c r="F114" s="35" t="s">
        <v>476</v>
      </c>
      <c r="G114" s="38"/>
      <c r="H114" s="36" t="s">
        <v>54</v>
      </c>
      <c r="I114" s="36" t="s">
        <v>55</v>
      </c>
      <c r="J114" s="113">
        <v>35500</v>
      </c>
      <c r="K114" s="35" t="s">
        <v>0</v>
      </c>
      <c r="L114" s="38"/>
      <c r="M114" s="38" t="s">
        <v>516</v>
      </c>
      <c r="N114" s="114">
        <v>12000</v>
      </c>
      <c r="O114" s="116">
        <v>0</v>
      </c>
      <c r="P114" s="117" t="s">
        <v>517</v>
      </c>
      <c r="Q114" s="118">
        <v>0</v>
      </c>
      <c r="R114" s="34">
        <v>0</v>
      </c>
      <c r="S114" s="34">
        <v>1</v>
      </c>
      <c r="T114" s="70" t="s">
        <v>69</v>
      </c>
      <c r="U114" s="41" t="s">
        <v>518</v>
      </c>
    </row>
    <row r="115" spans="1:21" s="115" customFormat="1" ht="50" customHeight="1">
      <c r="A115" s="119">
        <v>4</v>
      </c>
      <c r="B115" s="118">
        <v>4.2</v>
      </c>
      <c r="C115" s="118">
        <v>1</v>
      </c>
      <c r="D115" s="120" t="s">
        <v>519</v>
      </c>
      <c r="E115" s="38" t="s">
        <v>485</v>
      </c>
      <c r="F115" s="35" t="s">
        <v>476</v>
      </c>
      <c r="G115" s="120"/>
      <c r="H115" s="36" t="s">
        <v>54</v>
      </c>
      <c r="I115" s="36" t="s">
        <v>55</v>
      </c>
      <c r="J115" s="113">
        <v>35000</v>
      </c>
      <c r="K115" s="35" t="s">
        <v>0</v>
      </c>
      <c r="L115" s="38"/>
      <c r="M115" s="38" t="s">
        <v>481</v>
      </c>
      <c r="N115" s="114">
        <v>30000</v>
      </c>
      <c r="O115" s="114">
        <v>0</v>
      </c>
      <c r="P115" s="38" t="s">
        <v>520</v>
      </c>
      <c r="Q115" s="34">
        <v>1</v>
      </c>
      <c r="R115" s="34">
        <v>1</v>
      </c>
      <c r="S115" s="34">
        <v>1</v>
      </c>
      <c r="T115" s="70" t="s">
        <v>69</v>
      </c>
      <c r="U115" s="41" t="s">
        <v>521</v>
      </c>
    </row>
    <row r="116" spans="1:21" s="115" customFormat="1" ht="50" customHeight="1">
      <c r="A116" s="121">
        <v>4</v>
      </c>
      <c r="B116" s="122">
        <v>4.2</v>
      </c>
      <c r="C116" s="122">
        <v>1</v>
      </c>
      <c r="D116" s="123" t="s">
        <v>522</v>
      </c>
      <c r="E116" s="124" t="s">
        <v>478</v>
      </c>
      <c r="F116" s="125" t="s">
        <v>476</v>
      </c>
      <c r="G116" s="125"/>
      <c r="H116" s="36" t="s">
        <v>54</v>
      </c>
      <c r="I116" s="36" t="s">
        <v>55</v>
      </c>
      <c r="J116" s="113">
        <v>25000</v>
      </c>
      <c r="K116" s="35" t="s">
        <v>0</v>
      </c>
      <c r="L116" s="38"/>
      <c r="M116" s="38"/>
      <c r="N116" s="114">
        <v>20000</v>
      </c>
      <c r="O116" s="126">
        <v>0</v>
      </c>
      <c r="P116" s="117" t="s">
        <v>523</v>
      </c>
      <c r="Q116" s="127">
        <v>1</v>
      </c>
      <c r="R116" s="34">
        <v>1</v>
      </c>
      <c r="S116" s="34">
        <v>1</v>
      </c>
      <c r="T116" s="70" t="s">
        <v>69</v>
      </c>
      <c r="U116" s="41" t="s">
        <v>524</v>
      </c>
    </row>
    <row r="117" spans="1:21" s="141" customFormat="1" ht="18" customHeight="1">
      <c r="A117" s="128"/>
      <c r="B117" s="129"/>
      <c r="C117" s="129"/>
      <c r="D117" s="130"/>
      <c r="E117" s="130"/>
      <c r="F117" s="131"/>
      <c r="G117" s="130"/>
      <c r="H117" s="132"/>
      <c r="I117" s="133"/>
      <c r="J117" s="134">
        <f>SUM(J107:J116)</f>
        <v>315500</v>
      </c>
      <c r="K117" s="135"/>
      <c r="L117" s="136" t="s">
        <v>525</v>
      </c>
      <c r="M117" s="136">
        <f>N117+O117</f>
        <v>248000</v>
      </c>
      <c r="N117" s="137">
        <f>SUM(N107:N116)</f>
        <v>226000</v>
      </c>
      <c r="O117" s="137">
        <f>SUM(O107:O116)</f>
        <v>22000</v>
      </c>
      <c r="P117" s="138"/>
      <c r="Q117" s="129"/>
      <c r="R117" s="129"/>
      <c r="S117" s="129"/>
      <c r="T117" s="139"/>
      <c r="U117" s="140"/>
    </row>
    <row r="118" spans="1:21" s="115" customFormat="1" ht="18" customHeight="1">
      <c r="A118" s="142"/>
      <c r="B118" s="143"/>
      <c r="C118" s="34"/>
      <c r="D118" s="38"/>
      <c r="E118" s="38"/>
      <c r="F118" s="35"/>
      <c r="G118" s="38"/>
      <c r="H118" s="144"/>
      <c r="I118" s="145"/>
      <c r="J118" s="146"/>
      <c r="K118" s="66"/>
      <c r="L118" s="147"/>
      <c r="M118" s="148"/>
      <c r="N118" s="149"/>
      <c r="O118" s="149"/>
      <c r="P118" s="40"/>
      <c r="Q118" s="150"/>
      <c r="R118" s="34"/>
      <c r="S118" s="34"/>
      <c r="T118" s="70"/>
      <c r="U118" s="41"/>
    </row>
    <row r="119" spans="1:21" s="115" customFormat="1" ht="18" customHeight="1">
      <c r="A119" s="893" t="s">
        <v>526</v>
      </c>
      <c r="B119" s="894"/>
      <c r="C119" s="34"/>
      <c r="D119" s="38"/>
      <c r="E119" s="38"/>
      <c r="F119" s="35"/>
      <c r="G119" s="38"/>
      <c r="H119" s="144"/>
      <c r="I119" s="144"/>
      <c r="J119" s="144"/>
      <c r="K119" s="35"/>
      <c r="L119" s="38"/>
      <c r="M119" s="72"/>
      <c r="N119" s="37"/>
      <c r="O119" s="37"/>
      <c r="P119" s="38"/>
      <c r="Q119" s="150"/>
      <c r="R119" s="34"/>
      <c r="S119" s="34"/>
      <c r="T119" s="34"/>
      <c r="U119" s="151"/>
    </row>
    <row r="120" spans="1:21" s="115" customFormat="1" ht="50" customHeight="1">
      <c r="A120" s="33">
        <v>4</v>
      </c>
      <c r="B120" s="34">
        <v>4.3</v>
      </c>
      <c r="C120" s="152">
        <v>1</v>
      </c>
      <c r="D120" s="38" t="s">
        <v>527</v>
      </c>
      <c r="E120" s="38" t="s">
        <v>528</v>
      </c>
      <c r="F120" s="35" t="s">
        <v>526</v>
      </c>
      <c r="G120" s="35" t="s">
        <v>529</v>
      </c>
      <c r="H120" s="36" t="s">
        <v>54</v>
      </c>
      <c r="I120" s="36" t="s">
        <v>55</v>
      </c>
      <c r="J120" s="153">
        <v>36000</v>
      </c>
      <c r="K120" s="35" t="s">
        <v>0</v>
      </c>
      <c r="L120" s="38" t="s">
        <v>530</v>
      </c>
      <c r="M120" s="154" t="s">
        <v>531</v>
      </c>
      <c r="N120" s="55">
        <v>17000</v>
      </c>
      <c r="O120" s="37">
        <v>3000</v>
      </c>
      <c r="P120" s="155" t="s">
        <v>532</v>
      </c>
      <c r="Q120" s="156">
        <v>0</v>
      </c>
      <c r="R120" s="157">
        <v>0</v>
      </c>
      <c r="S120" s="157">
        <v>1</v>
      </c>
      <c r="T120" s="157" t="s">
        <v>69</v>
      </c>
      <c r="U120" s="158" t="s">
        <v>533</v>
      </c>
    </row>
    <row r="121" spans="1:21" s="115" customFormat="1" ht="50" customHeight="1">
      <c r="A121" s="33">
        <v>4</v>
      </c>
      <c r="B121" s="34">
        <v>4.3</v>
      </c>
      <c r="C121" s="152">
        <v>1</v>
      </c>
      <c r="D121" s="38" t="s">
        <v>534</v>
      </c>
      <c r="E121" s="38" t="s">
        <v>535</v>
      </c>
      <c r="F121" s="35" t="s">
        <v>526</v>
      </c>
      <c r="G121" s="38" t="s">
        <v>528</v>
      </c>
      <c r="H121" s="36" t="s">
        <v>54</v>
      </c>
      <c r="I121" s="36" t="s">
        <v>55</v>
      </c>
      <c r="J121" s="72">
        <v>5000</v>
      </c>
      <c r="K121" s="35" t="s">
        <v>0</v>
      </c>
      <c r="L121" s="38" t="s">
        <v>530</v>
      </c>
      <c r="M121" s="154" t="s">
        <v>536</v>
      </c>
      <c r="N121" s="55">
        <v>15000</v>
      </c>
      <c r="O121" s="37">
        <v>2000</v>
      </c>
      <c r="P121" s="155" t="s">
        <v>532</v>
      </c>
      <c r="Q121" s="156">
        <v>0</v>
      </c>
      <c r="R121" s="157">
        <v>0</v>
      </c>
      <c r="S121" s="157">
        <v>1</v>
      </c>
      <c r="T121" s="157" t="s">
        <v>69</v>
      </c>
      <c r="U121" s="158" t="s">
        <v>533</v>
      </c>
    </row>
    <row r="122" spans="1:21" s="115" customFormat="1" ht="50" customHeight="1">
      <c r="A122" s="33">
        <v>4</v>
      </c>
      <c r="B122" s="34">
        <v>4.2</v>
      </c>
      <c r="C122" s="152">
        <v>1</v>
      </c>
      <c r="D122" s="38" t="s">
        <v>537</v>
      </c>
      <c r="E122" s="38" t="s">
        <v>538</v>
      </c>
      <c r="F122" s="35" t="s">
        <v>526</v>
      </c>
      <c r="G122" s="35" t="s">
        <v>539</v>
      </c>
      <c r="H122" s="36" t="s">
        <v>54</v>
      </c>
      <c r="I122" s="36" t="s">
        <v>55</v>
      </c>
      <c r="J122" s="72">
        <v>6000</v>
      </c>
      <c r="K122" s="35" t="s">
        <v>0</v>
      </c>
      <c r="L122" s="159" t="s">
        <v>540</v>
      </c>
      <c r="M122" s="72" t="s">
        <v>541</v>
      </c>
      <c r="N122" s="55">
        <v>10000</v>
      </c>
      <c r="O122" s="160">
        <v>0</v>
      </c>
      <c r="P122" s="40" t="s">
        <v>542</v>
      </c>
      <c r="Q122" s="156">
        <v>0</v>
      </c>
      <c r="R122" s="157">
        <v>0</v>
      </c>
      <c r="S122" s="157">
        <v>1</v>
      </c>
      <c r="T122" s="157" t="s">
        <v>69</v>
      </c>
      <c r="U122" s="158" t="s">
        <v>543</v>
      </c>
    </row>
    <row r="123" spans="1:21" s="115" customFormat="1" ht="50" customHeight="1">
      <c r="A123" s="33">
        <v>4</v>
      </c>
      <c r="B123" s="34">
        <v>4.2</v>
      </c>
      <c r="C123" s="152">
        <v>1</v>
      </c>
      <c r="D123" s="38" t="s">
        <v>544</v>
      </c>
      <c r="E123" s="38" t="s">
        <v>538</v>
      </c>
      <c r="F123" s="35" t="s">
        <v>526</v>
      </c>
      <c r="G123" s="35" t="s">
        <v>539</v>
      </c>
      <c r="H123" s="36" t="s">
        <v>54</v>
      </c>
      <c r="I123" s="36" t="s">
        <v>55</v>
      </c>
      <c r="J123" s="72">
        <v>6000</v>
      </c>
      <c r="K123" s="35" t="s">
        <v>0</v>
      </c>
      <c r="L123" s="38" t="s">
        <v>540</v>
      </c>
      <c r="M123" s="72" t="s">
        <v>541</v>
      </c>
      <c r="N123" s="55">
        <v>10000</v>
      </c>
      <c r="O123" s="160">
        <v>0</v>
      </c>
      <c r="P123" s="40" t="s">
        <v>545</v>
      </c>
      <c r="Q123" s="156">
        <v>0</v>
      </c>
      <c r="R123" s="157">
        <v>0</v>
      </c>
      <c r="S123" s="157">
        <v>1</v>
      </c>
      <c r="T123" s="157" t="s">
        <v>69</v>
      </c>
      <c r="U123" s="158" t="s">
        <v>543</v>
      </c>
    </row>
    <row r="124" spans="1:21" s="115" customFormat="1" ht="50" customHeight="1">
      <c r="A124" s="161">
        <v>4</v>
      </c>
      <c r="B124" s="152">
        <v>4.2</v>
      </c>
      <c r="C124" s="152">
        <v>1</v>
      </c>
      <c r="D124" s="38" t="s">
        <v>546</v>
      </c>
      <c r="E124" s="38" t="s">
        <v>538</v>
      </c>
      <c r="F124" s="69" t="s">
        <v>526</v>
      </c>
      <c r="G124" s="35" t="s">
        <v>539</v>
      </c>
      <c r="H124" s="36" t="s">
        <v>54</v>
      </c>
      <c r="I124" s="36" t="s">
        <v>55</v>
      </c>
      <c r="J124" s="71">
        <v>9000</v>
      </c>
      <c r="K124" s="35" t="s">
        <v>0</v>
      </c>
      <c r="L124" s="38" t="s">
        <v>540</v>
      </c>
      <c r="M124" s="72" t="s">
        <v>541</v>
      </c>
      <c r="N124" s="55">
        <v>10000</v>
      </c>
      <c r="O124" s="160">
        <v>0</v>
      </c>
      <c r="P124" s="40" t="s">
        <v>547</v>
      </c>
      <c r="Q124" s="156">
        <v>0</v>
      </c>
      <c r="R124" s="157">
        <v>0</v>
      </c>
      <c r="S124" s="157">
        <v>1</v>
      </c>
      <c r="T124" s="157" t="s">
        <v>69</v>
      </c>
      <c r="U124" s="158" t="s">
        <v>543</v>
      </c>
    </row>
    <row r="125" spans="1:21" s="115" customFormat="1" ht="50" customHeight="1">
      <c r="A125" s="161">
        <v>4</v>
      </c>
      <c r="B125" s="152">
        <v>4.2</v>
      </c>
      <c r="C125" s="152">
        <v>1</v>
      </c>
      <c r="D125" s="38" t="s">
        <v>548</v>
      </c>
      <c r="E125" s="38" t="s">
        <v>535</v>
      </c>
      <c r="F125" s="69" t="s">
        <v>526</v>
      </c>
      <c r="G125" s="35" t="s">
        <v>528</v>
      </c>
      <c r="H125" s="36" t="s">
        <v>54</v>
      </c>
      <c r="I125" s="36" t="s">
        <v>55</v>
      </c>
      <c r="J125" s="71">
        <v>10000</v>
      </c>
      <c r="K125" s="35" t="s">
        <v>0</v>
      </c>
      <c r="L125" s="38" t="s">
        <v>540</v>
      </c>
      <c r="M125" s="38" t="s">
        <v>549</v>
      </c>
      <c r="N125" s="160">
        <v>12000</v>
      </c>
      <c r="O125" s="160">
        <v>0</v>
      </c>
      <c r="P125" s="40" t="s">
        <v>550</v>
      </c>
      <c r="Q125" s="152">
        <v>0</v>
      </c>
      <c r="R125" s="152">
        <v>0</v>
      </c>
      <c r="S125" s="152">
        <v>1</v>
      </c>
      <c r="T125" s="70" t="s">
        <v>69</v>
      </c>
      <c r="U125" s="41" t="s">
        <v>551</v>
      </c>
    </row>
    <row r="126" spans="1:21" s="115" customFormat="1" ht="50" customHeight="1">
      <c r="A126" s="161">
        <v>4</v>
      </c>
      <c r="B126" s="152">
        <v>4.2</v>
      </c>
      <c r="C126" s="152">
        <v>1</v>
      </c>
      <c r="D126" s="38" t="s">
        <v>552</v>
      </c>
      <c r="E126" s="38" t="s">
        <v>535</v>
      </c>
      <c r="F126" s="69" t="s">
        <v>526</v>
      </c>
      <c r="G126" s="35" t="s">
        <v>528</v>
      </c>
      <c r="H126" s="36" t="s">
        <v>54</v>
      </c>
      <c r="I126" s="36" t="s">
        <v>55</v>
      </c>
      <c r="J126" s="71">
        <v>10000</v>
      </c>
      <c r="K126" s="35" t="s">
        <v>0</v>
      </c>
      <c r="L126" s="38" t="s">
        <v>540</v>
      </c>
      <c r="M126" s="38" t="s">
        <v>549</v>
      </c>
      <c r="N126" s="160">
        <v>10000</v>
      </c>
      <c r="O126" s="160">
        <v>0</v>
      </c>
      <c r="P126" s="40" t="s">
        <v>553</v>
      </c>
      <c r="Q126" s="152">
        <v>0</v>
      </c>
      <c r="R126" s="152">
        <v>0</v>
      </c>
      <c r="S126" s="152">
        <v>1</v>
      </c>
      <c r="T126" s="70" t="s">
        <v>69</v>
      </c>
      <c r="U126" s="41" t="s">
        <v>553</v>
      </c>
    </row>
    <row r="127" spans="1:21" s="115" customFormat="1" ht="50" customHeight="1">
      <c r="A127" s="161">
        <v>4</v>
      </c>
      <c r="B127" s="152">
        <v>4.2</v>
      </c>
      <c r="C127" s="152">
        <v>1</v>
      </c>
      <c r="D127" s="38" t="s">
        <v>554</v>
      </c>
      <c r="E127" s="38" t="s">
        <v>535</v>
      </c>
      <c r="F127" s="69" t="s">
        <v>526</v>
      </c>
      <c r="G127" s="35" t="s">
        <v>528</v>
      </c>
      <c r="H127" s="36" t="s">
        <v>54</v>
      </c>
      <c r="I127" s="36" t="s">
        <v>55</v>
      </c>
      <c r="J127" s="71">
        <v>8000</v>
      </c>
      <c r="K127" s="35" t="s">
        <v>0</v>
      </c>
      <c r="L127" s="38" t="s">
        <v>540</v>
      </c>
      <c r="M127" s="38" t="s">
        <v>549</v>
      </c>
      <c r="N127" s="85">
        <v>10000</v>
      </c>
      <c r="O127" s="160">
        <v>0</v>
      </c>
      <c r="P127" s="154" t="s">
        <v>555</v>
      </c>
      <c r="Q127" s="152">
        <v>0</v>
      </c>
      <c r="R127" s="152">
        <v>0</v>
      </c>
      <c r="S127" s="152">
        <v>1</v>
      </c>
      <c r="T127" s="70" t="s">
        <v>69</v>
      </c>
      <c r="U127" s="162" t="s">
        <v>555</v>
      </c>
    </row>
    <row r="128" spans="1:21" s="115" customFormat="1" ht="50" customHeight="1">
      <c r="A128" s="161">
        <v>4</v>
      </c>
      <c r="B128" s="152">
        <v>4.3</v>
      </c>
      <c r="C128" s="152">
        <v>1</v>
      </c>
      <c r="D128" s="38" t="s">
        <v>556</v>
      </c>
      <c r="E128" s="35" t="s">
        <v>528</v>
      </c>
      <c r="F128" s="69" t="s">
        <v>526</v>
      </c>
      <c r="G128" s="38" t="s">
        <v>535</v>
      </c>
      <c r="H128" s="36" t="s">
        <v>54</v>
      </c>
      <c r="I128" s="36" t="s">
        <v>55</v>
      </c>
      <c r="J128" s="71">
        <v>9500</v>
      </c>
      <c r="K128" s="35" t="s">
        <v>0</v>
      </c>
      <c r="L128" s="38" t="s">
        <v>540</v>
      </c>
      <c r="M128" s="154" t="s">
        <v>557</v>
      </c>
      <c r="N128" s="85">
        <v>8000</v>
      </c>
      <c r="O128" s="160">
        <v>2000</v>
      </c>
      <c r="P128" s="40" t="s">
        <v>558</v>
      </c>
      <c r="Q128" s="152">
        <v>0</v>
      </c>
      <c r="R128" s="152">
        <v>0</v>
      </c>
      <c r="S128" s="152">
        <v>1</v>
      </c>
      <c r="T128" s="70" t="s">
        <v>69</v>
      </c>
      <c r="U128" s="41" t="s">
        <v>558</v>
      </c>
    </row>
    <row r="129" spans="1:21" s="115" customFormat="1" ht="50" customHeight="1">
      <c r="A129" s="161">
        <v>4</v>
      </c>
      <c r="B129" s="152">
        <v>4.3</v>
      </c>
      <c r="C129" s="152">
        <v>1</v>
      </c>
      <c r="D129" s="38" t="s">
        <v>559</v>
      </c>
      <c r="E129" s="38" t="s">
        <v>535</v>
      </c>
      <c r="F129" s="69" t="s">
        <v>526</v>
      </c>
      <c r="G129" s="35" t="s">
        <v>528</v>
      </c>
      <c r="H129" s="36" t="s">
        <v>54</v>
      </c>
      <c r="I129" s="36" t="s">
        <v>55</v>
      </c>
      <c r="J129" s="71">
        <v>7000</v>
      </c>
      <c r="K129" s="35" t="s">
        <v>0</v>
      </c>
      <c r="L129" s="38" t="s">
        <v>540</v>
      </c>
      <c r="M129" s="154" t="s">
        <v>557</v>
      </c>
      <c r="N129" s="160">
        <v>7000</v>
      </c>
      <c r="O129" s="160">
        <v>3000</v>
      </c>
      <c r="P129" s="40" t="s">
        <v>560</v>
      </c>
      <c r="Q129" s="152">
        <v>0</v>
      </c>
      <c r="R129" s="152">
        <v>0</v>
      </c>
      <c r="S129" s="152">
        <v>1</v>
      </c>
      <c r="T129" s="70" t="s">
        <v>69</v>
      </c>
      <c r="U129" s="41" t="s">
        <v>561</v>
      </c>
    </row>
    <row r="130" spans="1:21" s="115" customFormat="1" ht="50" customHeight="1">
      <c r="A130" s="161">
        <v>4</v>
      </c>
      <c r="B130" s="152">
        <v>4.2</v>
      </c>
      <c r="C130" s="152">
        <v>1</v>
      </c>
      <c r="D130" s="38" t="s">
        <v>562</v>
      </c>
      <c r="E130" s="70" t="s">
        <v>563</v>
      </c>
      <c r="F130" s="69" t="s">
        <v>526</v>
      </c>
      <c r="G130" s="163" t="s">
        <v>564</v>
      </c>
      <c r="H130" s="36" t="s">
        <v>54</v>
      </c>
      <c r="I130" s="36" t="s">
        <v>55</v>
      </c>
      <c r="J130" s="71">
        <v>85500</v>
      </c>
      <c r="K130" s="35" t="s">
        <v>0</v>
      </c>
      <c r="L130" s="155" t="s">
        <v>565</v>
      </c>
      <c r="M130" s="38" t="s">
        <v>566</v>
      </c>
      <c r="N130" s="160">
        <v>57000</v>
      </c>
      <c r="O130" s="164">
        <v>0</v>
      </c>
      <c r="P130" s="155" t="s">
        <v>567</v>
      </c>
      <c r="Q130" s="165">
        <v>1</v>
      </c>
      <c r="R130" s="163">
        <v>1</v>
      </c>
      <c r="S130" s="163">
        <v>2</v>
      </c>
      <c r="T130" s="163" t="s">
        <v>69</v>
      </c>
      <c r="U130" s="158" t="s">
        <v>568</v>
      </c>
    </row>
    <row r="131" spans="1:21" s="115" customFormat="1" ht="50" customHeight="1">
      <c r="A131" s="161">
        <v>4</v>
      </c>
      <c r="B131" s="152">
        <v>4.2</v>
      </c>
      <c r="C131" s="152">
        <v>1</v>
      </c>
      <c r="D131" s="38" t="s">
        <v>569</v>
      </c>
      <c r="E131" s="70" t="s">
        <v>563</v>
      </c>
      <c r="F131" s="69" t="s">
        <v>526</v>
      </c>
      <c r="G131" s="163" t="s">
        <v>564</v>
      </c>
      <c r="H131" s="36" t="s">
        <v>54</v>
      </c>
      <c r="I131" s="36" t="s">
        <v>55</v>
      </c>
      <c r="J131" s="71">
        <v>75000</v>
      </c>
      <c r="K131" s="35" t="s">
        <v>0</v>
      </c>
      <c r="L131" s="155" t="s">
        <v>570</v>
      </c>
      <c r="M131" s="38" t="s">
        <v>566</v>
      </c>
      <c r="N131" s="160">
        <v>45000</v>
      </c>
      <c r="O131" s="164">
        <v>0</v>
      </c>
      <c r="P131" s="155" t="s">
        <v>571</v>
      </c>
      <c r="Q131" s="165">
        <v>1</v>
      </c>
      <c r="R131" s="163">
        <v>1</v>
      </c>
      <c r="S131" s="163">
        <v>2</v>
      </c>
      <c r="T131" s="163" t="s">
        <v>69</v>
      </c>
      <c r="U131" s="158" t="s">
        <v>568</v>
      </c>
    </row>
    <row r="132" spans="1:21" s="115" customFormat="1" ht="50" customHeight="1">
      <c r="A132" s="161">
        <v>4</v>
      </c>
      <c r="B132" s="152">
        <v>4.2</v>
      </c>
      <c r="C132" s="152">
        <v>1</v>
      </c>
      <c r="D132" s="38" t="s">
        <v>572</v>
      </c>
      <c r="E132" s="70" t="s">
        <v>573</v>
      </c>
      <c r="F132" s="69" t="s">
        <v>526</v>
      </c>
      <c r="G132" s="35" t="s">
        <v>574</v>
      </c>
      <c r="H132" s="36" t="s">
        <v>54</v>
      </c>
      <c r="I132" s="36" t="s">
        <v>55</v>
      </c>
      <c r="J132" s="71">
        <v>42000</v>
      </c>
      <c r="K132" s="35" t="s">
        <v>0</v>
      </c>
      <c r="L132" s="38" t="s">
        <v>575</v>
      </c>
      <c r="M132" s="166" t="s">
        <v>576</v>
      </c>
      <c r="N132" s="160">
        <v>21000</v>
      </c>
      <c r="O132" s="160">
        <v>0</v>
      </c>
      <c r="P132" s="35" t="s">
        <v>577</v>
      </c>
      <c r="Q132" s="152">
        <v>0</v>
      </c>
      <c r="R132" s="152">
        <v>0</v>
      </c>
      <c r="S132" s="152">
        <v>1</v>
      </c>
      <c r="T132" s="70" t="s">
        <v>69</v>
      </c>
      <c r="U132" s="41" t="s">
        <v>578</v>
      </c>
    </row>
    <row r="133" spans="1:21" s="141" customFormat="1" ht="18" customHeight="1">
      <c r="A133" s="167"/>
      <c r="B133" s="168"/>
      <c r="C133" s="168"/>
      <c r="D133" s="139"/>
      <c r="E133" s="139"/>
      <c r="F133" s="169"/>
      <c r="G133" s="169"/>
      <c r="H133" s="170"/>
      <c r="I133" s="171"/>
      <c r="J133" s="172">
        <f>SUM(J120:J132)</f>
        <v>309000</v>
      </c>
      <c r="K133" s="169"/>
      <c r="L133" s="173" t="s">
        <v>579</v>
      </c>
      <c r="M133" s="173">
        <f>N133+O133</f>
        <v>242000</v>
      </c>
      <c r="N133" s="174">
        <f t="shared" ref="N133:O133" si="0">SUM(N120:N132)</f>
        <v>232000</v>
      </c>
      <c r="O133" s="174">
        <f t="shared" si="0"/>
        <v>10000</v>
      </c>
      <c r="P133" s="139"/>
      <c r="Q133" s="168"/>
      <c r="R133" s="168"/>
      <c r="S133" s="168"/>
      <c r="T133" s="168"/>
      <c r="U133" s="175"/>
    </row>
    <row r="134" spans="1:21" s="141" customFormat="1">
      <c r="A134" s="176"/>
      <c r="B134" s="177"/>
      <c r="C134" s="177"/>
      <c r="D134" s="178"/>
      <c r="E134" s="178"/>
      <c r="F134" s="179"/>
      <c r="G134" s="179"/>
      <c r="H134" s="180"/>
      <c r="I134" s="180"/>
      <c r="J134" s="180"/>
      <c r="K134" s="179"/>
      <c r="L134" s="178"/>
      <c r="M134" s="181"/>
      <c r="N134" s="182"/>
      <c r="O134" s="183"/>
      <c r="P134" s="184"/>
      <c r="Q134" s="177"/>
      <c r="R134" s="177"/>
      <c r="S134" s="177"/>
      <c r="T134" s="177"/>
      <c r="U134" s="185"/>
    </row>
    <row r="135" spans="1:21" s="57" customFormat="1" ht="18" customHeight="1">
      <c r="A135" s="886" t="s">
        <v>580</v>
      </c>
      <c r="B135" s="887"/>
      <c r="C135" s="68"/>
      <c r="D135" s="35"/>
      <c r="E135" s="35"/>
      <c r="F135" s="35"/>
      <c r="G135" s="35"/>
      <c r="H135" s="36"/>
      <c r="I135" s="36"/>
      <c r="J135" s="82"/>
      <c r="K135" s="68"/>
      <c r="L135" s="35"/>
      <c r="M135" s="83"/>
      <c r="N135" s="84"/>
      <c r="O135" s="84"/>
      <c r="P135" s="45"/>
      <c r="Q135" s="68"/>
      <c r="R135" s="68"/>
      <c r="S135" s="68"/>
      <c r="T135" s="68"/>
      <c r="U135" s="186"/>
    </row>
    <row r="136" spans="1:21" ht="50" customHeight="1">
      <c r="A136" s="53">
        <v>4</v>
      </c>
      <c r="B136" s="45">
        <v>4.4000000000000004</v>
      </c>
      <c r="C136" s="187">
        <v>1</v>
      </c>
      <c r="D136" s="188" t="s">
        <v>455</v>
      </c>
      <c r="E136" s="188" t="s">
        <v>581</v>
      </c>
      <c r="F136" s="35" t="s">
        <v>580</v>
      </c>
      <c r="G136" s="189" t="s">
        <v>582</v>
      </c>
      <c r="H136" s="36" t="s">
        <v>54</v>
      </c>
      <c r="I136" s="36" t="s">
        <v>55</v>
      </c>
      <c r="J136" s="190">
        <v>40000</v>
      </c>
      <c r="K136" s="191" t="s">
        <v>0</v>
      </c>
      <c r="L136" s="188" t="s">
        <v>583</v>
      </c>
      <c r="M136" s="188"/>
      <c r="N136" s="192">
        <v>40000</v>
      </c>
      <c r="O136" s="192">
        <v>0</v>
      </c>
      <c r="P136" s="45" t="s">
        <v>584</v>
      </c>
      <c r="Q136" s="187">
        <v>1</v>
      </c>
      <c r="R136" s="187">
        <v>1</v>
      </c>
      <c r="S136" s="187">
        <v>1</v>
      </c>
      <c r="T136" s="187" t="s">
        <v>69</v>
      </c>
      <c r="U136" s="56" t="s">
        <v>585</v>
      </c>
    </row>
    <row r="137" spans="1:21" ht="50" customHeight="1">
      <c r="A137" s="53">
        <v>4</v>
      </c>
      <c r="B137" s="45">
        <v>4.4000000000000004</v>
      </c>
      <c r="C137" s="187">
        <v>1</v>
      </c>
      <c r="D137" s="188" t="s">
        <v>455</v>
      </c>
      <c r="E137" s="188" t="s">
        <v>581</v>
      </c>
      <c r="F137" s="35" t="s">
        <v>580</v>
      </c>
      <c r="G137" s="189" t="s">
        <v>586</v>
      </c>
      <c r="H137" s="36" t="s">
        <v>54</v>
      </c>
      <c r="I137" s="193" t="s">
        <v>55</v>
      </c>
      <c r="J137" s="192">
        <v>40000</v>
      </c>
      <c r="K137" s="187" t="s">
        <v>0</v>
      </c>
      <c r="L137" s="194" t="s">
        <v>587</v>
      </c>
      <c r="M137" s="195" t="s">
        <v>588</v>
      </c>
      <c r="N137" s="192">
        <v>40000</v>
      </c>
      <c r="O137" s="192">
        <v>0</v>
      </c>
      <c r="P137" s="45" t="s">
        <v>589</v>
      </c>
      <c r="Q137" s="187">
        <v>1</v>
      </c>
      <c r="R137" s="187">
        <v>1</v>
      </c>
      <c r="S137" s="187">
        <v>1</v>
      </c>
      <c r="T137" s="187" t="s">
        <v>69</v>
      </c>
      <c r="U137" s="56" t="s">
        <v>590</v>
      </c>
    </row>
    <row r="138" spans="1:21" s="57" customFormat="1" ht="18" customHeight="1">
      <c r="A138" s="196"/>
      <c r="B138" s="197"/>
      <c r="C138" s="198"/>
      <c r="D138" s="131"/>
      <c r="E138" s="131"/>
      <c r="F138" s="131"/>
      <c r="G138" s="199"/>
      <c r="H138" s="200"/>
      <c r="I138" s="201"/>
      <c r="J138" s="202">
        <f>SUM(J136:J137)</f>
        <v>80000</v>
      </c>
      <c r="K138" s="198"/>
      <c r="L138" s="203" t="s">
        <v>591</v>
      </c>
      <c r="M138" s="204">
        <f>N138+O138</f>
        <v>80000</v>
      </c>
      <c r="N138" s="205">
        <f t="shared" ref="N138:O138" si="1">SUM(N136:N137)</f>
        <v>80000</v>
      </c>
      <c r="O138" s="205">
        <f t="shared" si="1"/>
        <v>0</v>
      </c>
      <c r="P138" s="198"/>
      <c r="Q138" s="198"/>
      <c r="R138" s="198"/>
      <c r="S138" s="198"/>
      <c r="T138" s="198"/>
      <c r="U138" s="206"/>
    </row>
    <row r="139" spans="1:21" s="212" customFormat="1">
      <c r="A139" s="53"/>
      <c r="B139" s="207"/>
      <c r="C139" s="208"/>
      <c r="D139" s="188"/>
      <c r="E139" s="188"/>
      <c r="F139" s="188"/>
      <c r="G139" s="189"/>
      <c r="H139" s="209"/>
      <c r="I139" s="210"/>
      <c r="J139" s="192"/>
      <c r="K139" s="208"/>
      <c r="L139" s="194"/>
      <c r="M139" s="188"/>
      <c r="N139" s="192"/>
      <c r="O139" s="192"/>
      <c r="P139" s="208"/>
      <c r="Q139" s="208"/>
      <c r="R139" s="208"/>
      <c r="S139" s="208"/>
      <c r="T139" s="208"/>
      <c r="U139" s="211"/>
    </row>
    <row r="140" spans="1:21" s="212" customFormat="1" ht="18" customHeight="1">
      <c r="A140" s="895" t="s">
        <v>592</v>
      </c>
      <c r="B140" s="896"/>
      <c r="C140" s="207"/>
      <c r="D140" s="213"/>
      <c r="E140" s="213"/>
      <c r="F140" s="213"/>
      <c r="G140" s="214"/>
      <c r="H140" s="215"/>
      <c r="I140" s="215"/>
      <c r="J140" s="190"/>
      <c r="K140" s="214"/>
      <c r="L140" s="216"/>
      <c r="M140" s="214"/>
      <c r="N140" s="192"/>
      <c r="O140" s="192"/>
      <c r="P140" s="207"/>
      <c r="Q140" s="207"/>
      <c r="R140" s="207"/>
      <c r="S140" s="207"/>
      <c r="T140" s="207"/>
      <c r="U140" s="217"/>
    </row>
    <row r="141" spans="1:21" ht="50" customHeight="1">
      <c r="A141" s="53">
        <v>4</v>
      </c>
      <c r="B141" s="45">
        <v>4.0999999999999996</v>
      </c>
      <c r="C141" s="218">
        <v>1</v>
      </c>
      <c r="D141" s="195" t="s">
        <v>593</v>
      </c>
      <c r="E141" s="219" t="s">
        <v>594</v>
      </c>
      <c r="F141" s="35" t="s">
        <v>592</v>
      </c>
      <c r="G141" s="218" t="s">
        <v>595</v>
      </c>
      <c r="H141" s="36" t="s">
        <v>206</v>
      </c>
      <c r="I141" s="36" t="s">
        <v>55</v>
      </c>
      <c r="J141" s="192">
        <v>70000</v>
      </c>
      <c r="K141" s="218" t="s">
        <v>0</v>
      </c>
      <c r="L141" s="220" t="s">
        <v>596</v>
      </c>
      <c r="M141" s="207"/>
      <c r="N141" s="192">
        <v>70000</v>
      </c>
      <c r="O141" s="192">
        <v>0</v>
      </c>
      <c r="P141" s="218" t="s">
        <v>597</v>
      </c>
      <c r="Q141" s="218">
        <v>1</v>
      </c>
      <c r="R141" s="218">
        <v>1</v>
      </c>
      <c r="S141" s="218">
        <v>0</v>
      </c>
      <c r="T141" s="45" t="s">
        <v>69</v>
      </c>
      <c r="U141" s="56" t="s">
        <v>597</v>
      </c>
    </row>
    <row r="142" spans="1:21" s="57" customFormat="1" ht="18" customHeight="1">
      <c r="A142" s="196"/>
      <c r="B142" s="197"/>
      <c r="C142" s="197"/>
      <c r="D142" s="131"/>
      <c r="E142" s="131"/>
      <c r="F142" s="131"/>
      <c r="G142" s="197"/>
      <c r="H142" s="200"/>
      <c r="I142" s="221"/>
      <c r="J142" s="202">
        <f>J141</f>
        <v>70000</v>
      </c>
      <c r="K142" s="197"/>
      <c r="L142" s="222" t="s">
        <v>598</v>
      </c>
      <c r="M142" s="223">
        <f>N142+O142</f>
        <v>70000</v>
      </c>
      <c r="N142" s="205">
        <f t="shared" ref="N142:O142" si="2">SUM(N141)</f>
        <v>70000</v>
      </c>
      <c r="O142" s="205">
        <f t="shared" si="2"/>
        <v>0</v>
      </c>
      <c r="P142" s="197"/>
      <c r="Q142" s="197"/>
      <c r="R142" s="197"/>
      <c r="S142" s="197"/>
      <c r="T142" s="197"/>
      <c r="U142" s="224"/>
    </row>
    <row r="143" spans="1:21" ht="15.5">
      <c r="A143" s="225"/>
      <c r="B143" s="9"/>
      <c r="C143" s="9"/>
      <c r="D143" s="9"/>
      <c r="E143" s="9"/>
      <c r="F143" s="9"/>
      <c r="G143" s="9"/>
      <c r="H143" s="9"/>
      <c r="I143" s="226"/>
      <c r="J143" s="227"/>
      <c r="K143" s="9"/>
      <c r="L143" s="9"/>
      <c r="M143" s="9"/>
      <c r="N143" s="10"/>
      <c r="O143" s="10"/>
      <c r="P143" s="9"/>
      <c r="Q143" s="9"/>
      <c r="R143" s="9"/>
      <c r="S143" s="9"/>
      <c r="T143" s="9"/>
      <c r="U143" s="228"/>
    </row>
    <row r="144" spans="1:21" s="237" customFormat="1" ht="18" customHeight="1">
      <c r="A144" s="886" t="s">
        <v>599</v>
      </c>
      <c r="B144" s="887"/>
      <c r="C144" s="229"/>
      <c r="D144" s="66"/>
      <c r="E144" s="230"/>
      <c r="F144" s="66"/>
      <c r="G144" s="231"/>
      <c r="H144" s="232"/>
      <c r="I144" s="233"/>
      <c r="J144" s="82"/>
      <c r="K144" s="229"/>
      <c r="L144" s="234"/>
      <c r="M144" s="66"/>
      <c r="N144" s="82"/>
      <c r="O144" s="82"/>
      <c r="P144" s="235" t="s">
        <v>600</v>
      </c>
      <c r="Q144" s="235">
        <v>0</v>
      </c>
      <c r="R144" s="235">
        <v>0</v>
      </c>
      <c r="S144" s="235">
        <v>0</v>
      </c>
      <c r="T144" s="235" t="s">
        <v>69</v>
      </c>
      <c r="U144" s="236" t="s">
        <v>601</v>
      </c>
    </row>
    <row r="145" spans="1:21" ht="50" customHeight="1">
      <c r="A145" s="53">
        <v>4</v>
      </c>
      <c r="B145" s="45">
        <v>4.2</v>
      </c>
      <c r="C145" s="218"/>
      <c r="D145" s="238" t="s">
        <v>602</v>
      </c>
      <c r="E145" s="238" t="s">
        <v>603</v>
      </c>
      <c r="F145" s="239" t="s">
        <v>599</v>
      </c>
      <c r="G145" s="218" t="s">
        <v>604</v>
      </c>
      <c r="H145" s="218">
        <v>2020</v>
      </c>
      <c r="I145" s="218">
        <v>2021</v>
      </c>
      <c r="J145" s="192">
        <v>10000</v>
      </c>
      <c r="K145" s="218" t="s">
        <v>0</v>
      </c>
      <c r="L145" s="218" t="s">
        <v>605</v>
      </c>
      <c r="M145" s="218" t="s">
        <v>101</v>
      </c>
      <c r="N145" s="192">
        <v>10000</v>
      </c>
      <c r="O145" s="192">
        <v>0</v>
      </c>
      <c r="P145" s="218" t="s">
        <v>606</v>
      </c>
      <c r="Q145" s="240"/>
      <c r="R145" s="240"/>
      <c r="S145" s="240"/>
      <c r="T145" s="187" t="s">
        <v>607</v>
      </c>
      <c r="U145" s="241" t="s">
        <v>608</v>
      </c>
    </row>
    <row r="146" spans="1:21" ht="50" customHeight="1">
      <c r="A146" s="53">
        <v>4</v>
      </c>
      <c r="B146" s="45">
        <v>4.2</v>
      </c>
      <c r="C146" s="218">
        <v>1</v>
      </c>
      <c r="D146" s="195" t="s">
        <v>609</v>
      </c>
      <c r="E146" s="195" t="s">
        <v>610</v>
      </c>
      <c r="F146" s="195" t="s">
        <v>611</v>
      </c>
      <c r="G146" s="195" t="s">
        <v>612</v>
      </c>
      <c r="H146" s="207">
        <v>2018</v>
      </c>
      <c r="I146" s="207">
        <v>2021</v>
      </c>
      <c r="J146" s="192">
        <v>15000</v>
      </c>
      <c r="K146" s="218" t="s">
        <v>0</v>
      </c>
      <c r="L146" s="218" t="s">
        <v>613</v>
      </c>
      <c r="M146" s="218" t="s">
        <v>101</v>
      </c>
      <c r="N146" s="192">
        <v>15000</v>
      </c>
      <c r="O146" s="192">
        <v>0</v>
      </c>
      <c r="P146" s="218" t="s">
        <v>614</v>
      </c>
      <c r="Q146" s="218">
        <v>0</v>
      </c>
      <c r="R146" s="218">
        <v>0</v>
      </c>
      <c r="S146" s="218">
        <v>0</v>
      </c>
      <c r="T146" s="218" t="s">
        <v>5</v>
      </c>
      <c r="U146" s="217" t="s">
        <v>614</v>
      </c>
    </row>
    <row r="147" spans="1:21" ht="50" customHeight="1">
      <c r="A147" s="53">
        <v>4</v>
      </c>
      <c r="B147" s="45">
        <v>4.0999999999999996</v>
      </c>
      <c r="C147" s="218">
        <v>1</v>
      </c>
      <c r="D147" s="218" t="s">
        <v>615</v>
      </c>
      <c r="E147" s="218" t="s">
        <v>616</v>
      </c>
      <c r="F147" s="218" t="s">
        <v>599</v>
      </c>
      <c r="G147" s="218" t="s">
        <v>617</v>
      </c>
      <c r="H147" s="218">
        <v>2018</v>
      </c>
      <c r="I147" s="218">
        <v>2021</v>
      </c>
      <c r="J147" s="55">
        <v>10000</v>
      </c>
      <c r="K147" s="218" t="s">
        <v>0</v>
      </c>
      <c r="L147" s="218" t="s">
        <v>618</v>
      </c>
      <c r="M147" s="218"/>
      <c r="N147" s="192">
        <v>10000</v>
      </c>
      <c r="O147" s="192">
        <v>0</v>
      </c>
      <c r="P147" s="45" t="s">
        <v>619</v>
      </c>
      <c r="Q147" s="45">
        <v>0</v>
      </c>
      <c r="R147" s="45">
        <v>0</v>
      </c>
      <c r="S147" s="45">
        <v>0</v>
      </c>
      <c r="T147" s="45" t="s">
        <v>69</v>
      </c>
      <c r="U147" s="56" t="s">
        <v>620</v>
      </c>
    </row>
    <row r="148" spans="1:21" ht="50" customHeight="1">
      <c r="A148" s="53">
        <v>4</v>
      </c>
      <c r="B148" s="45">
        <v>4.2</v>
      </c>
      <c r="C148" s="187">
        <v>1</v>
      </c>
      <c r="D148" s="218" t="s">
        <v>621</v>
      </c>
      <c r="E148" s="218" t="s">
        <v>622</v>
      </c>
      <c r="F148" s="218" t="s">
        <v>623</v>
      </c>
      <c r="G148" s="218" t="s">
        <v>624</v>
      </c>
      <c r="H148" s="209" t="s">
        <v>54</v>
      </c>
      <c r="I148" s="218">
        <v>2021</v>
      </c>
      <c r="J148" s="192">
        <v>15000</v>
      </c>
      <c r="K148" s="187" t="s">
        <v>0</v>
      </c>
      <c r="L148" s="218" t="s">
        <v>625</v>
      </c>
      <c r="M148" s="187" t="s">
        <v>101</v>
      </c>
      <c r="N148" s="192">
        <v>15000</v>
      </c>
      <c r="O148" s="192">
        <v>0</v>
      </c>
      <c r="P148" s="45" t="s">
        <v>626</v>
      </c>
      <c r="Q148" s="45">
        <v>0</v>
      </c>
      <c r="R148" s="45">
        <v>0</v>
      </c>
      <c r="S148" s="45">
        <v>0</v>
      </c>
      <c r="T148" s="45" t="s">
        <v>69</v>
      </c>
      <c r="U148" s="56" t="s">
        <v>627</v>
      </c>
    </row>
    <row r="149" spans="1:21" ht="50" customHeight="1">
      <c r="A149" s="53">
        <v>4</v>
      </c>
      <c r="B149" s="45">
        <v>4.0999999999999996</v>
      </c>
      <c r="C149" s="218"/>
      <c r="D149" s="218" t="s">
        <v>628</v>
      </c>
      <c r="E149" s="218" t="s">
        <v>629</v>
      </c>
      <c r="F149" s="218" t="s">
        <v>599</v>
      </c>
      <c r="G149" s="218" t="s">
        <v>630</v>
      </c>
      <c r="H149" s="209" t="s">
        <v>54</v>
      </c>
      <c r="I149" s="209" t="s">
        <v>55</v>
      </c>
      <c r="J149" s="192">
        <v>10000</v>
      </c>
      <c r="K149" s="218" t="s">
        <v>0</v>
      </c>
      <c r="L149" s="218" t="s">
        <v>631</v>
      </c>
      <c r="M149" s="218" t="s">
        <v>632</v>
      </c>
      <c r="N149" s="192">
        <v>10000</v>
      </c>
      <c r="O149" s="192">
        <v>0</v>
      </c>
      <c r="P149" s="45" t="s">
        <v>633</v>
      </c>
      <c r="Q149" s="45">
        <v>0</v>
      </c>
      <c r="R149" s="45">
        <v>0</v>
      </c>
      <c r="S149" s="45">
        <v>0</v>
      </c>
      <c r="T149" s="45" t="s">
        <v>69</v>
      </c>
      <c r="U149" s="56" t="s">
        <v>634</v>
      </c>
    </row>
    <row r="150" spans="1:21" s="57" customFormat="1" ht="15.5">
      <c r="A150" s="196"/>
      <c r="B150" s="197"/>
      <c r="C150" s="197"/>
      <c r="D150" s="197"/>
      <c r="E150" s="197"/>
      <c r="F150" s="197"/>
      <c r="G150" s="197"/>
      <c r="H150" s="200"/>
      <c r="I150" s="221"/>
      <c r="J150" s="202">
        <f>SUM(J145:J149)</f>
        <v>60000</v>
      </c>
      <c r="K150" s="197"/>
      <c r="L150" s="222" t="s">
        <v>635</v>
      </c>
      <c r="M150" s="223">
        <f>N150+O150</f>
        <v>60000</v>
      </c>
      <c r="N150" s="242">
        <f t="shared" ref="N150:O150" si="3">SUM(N145:N149)</f>
        <v>60000</v>
      </c>
      <c r="O150" s="242">
        <f t="shared" si="3"/>
        <v>0</v>
      </c>
      <c r="P150" s="197"/>
      <c r="Q150" s="197"/>
      <c r="R150" s="197"/>
      <c r="S150" s="197"/>
      <c r="T150" s="197"/>
      <c r="U150" s="224"/>
    </row>
    <row r="151" spans="1:21">
      <c r="A151" s="225"/>
      <c r="B151" s="9"/>
      <c r="C151" s="9"/>
      <c r="D151" s="9"/>
      <c r="E151" s="9"/>
      <c r="F151" s="9"/>
      <c r="G151" s="9"/>
      <c r="H151" s="9"/>
      <c r="I151" s="9"/>
      <c r="J151" s="10"/>
      <c r="K151" s="9"/>
      <c r="L151" s="9"/>
      <c r="M151" s="9"/>
      <c r="N151" s="10"/>
      <c r="O151" s="10"/>
      <c r="P151" s="9"/>
      <c r="Q151" s="9"/>
      <c r="R151" s="9"/>
      <c r="S151" s="9"/>
      <c r="T151" s="9"/>
      <c r="U151" s="228"/>
    </row>
    <row r="152" spans="1:21" s="57" customFormat="1" ht="18" customHeight="1">
      <c r="A152" s="886" t="s">
        <v>636</v>
      </c>
      <c r="B152" s="887"/>
      <c r="C152" s="45"/>
      <c r="D152" s="45"/>
      <c r="E152" s="243"/>
      <c r="F152" s="45"/>
      <c r="G152" s="45"/>
      <c r="H152" s="36"/>
      <c r="I152" s="36"/>
      <c r="J152" s="55"/>
      <c r="K152" s="45"/>
      <c r="L152" s="45"/>
      <c r="M152" s="45"/>
      <c r="N152" s="55"/>
      <c r="O152" s="55"/>
      <c r="P152" s="68"/>
      <c r="Q152" s="68"/>
      <c r="R152" s="68"/>
      <c r="S152" s="68"/>
      <c r="T152" s="68"/>
      <c r="U152" s="186"/>
    </row>
    <row r="153" spans="1:21" s="212" customFormat="1" ht="50.25" customHeight="1">
      <c r="A153" s="53">
        <v>4</v>
      </c>
      <c r="B153" s="45">
        <v>4.0999999999999996</v>
      </c>
      <c r="C153" s="45">
        <v>1</v>
      </c>
      <c r="D153" s="35" t="s">
        <v>637</v>
      </c>
      <c r="E153" s="35" t="s">
        <v>638</v>
      </c>
      <c r="F153" s="35" t="s">
        <v>636</v>
      </c>
      <c r="G153" s="45" t="s">
        <v>639</v>
      </c>
      <c r="H153" s="36" t="s">
        <v>54</v>
      </c>
      <c r="I153" s="36" t="s">
        <v>55</v>
      </c>
      <c r="J153" s="55">
        <v>2500</v>
      </c>
      <c r="K153" s="218" t="s">
        <v>0</v>
      </c>
      <c r="L153" s="218" t="s">
        <v>640</v>
      </c>
      <c r="M153" s="218" t="s">
        <v>641</v>
      </c>
      <c r="N153" s="192">
        <v>6000</v>
      </c>
      <c r="O153" s="192">
        <v>0</v>
      </c>
      <c r="P153" s="45" t="s">
        <v>642</v>
      </c>
      <c r="Q153" s="68">
        <v>0</v>
      </c>
      <c r="R153" s="68">
        <v>0</v>
      </c>
      <c r="S153" s="68">
        <v>0</v>
      </c>
      <c r="T153" s="68" t="s">
        <v>69</v>
      </c>
      <c r="U153" s="56" t="s">
        <v>643</v>
      </c>
    </row>
    <row r="154" spans="1:21" ht="50.25" customHeight="1">
      <c r="A154" s="53">
        <v>4</v>
      </c>
      <c r="B154" s="45">
        <v>4.0999999999999996</v>
      </c>
      <c r="C154" s="45">
        <v>1</v>
      </c>
      <c r="D154" s="66" t="s">
        <v>644</v>
      </c>
      <c r="E154" s="66" t="s">
        <v>645</v>
      </c>
      <c r="F154" s="66" t="s">
        <v>636</v>
      </c>
      <c r="G154" s="231" t="s">
        <v>646</v>
      </c>
      <c r="H154" s="244" t="s">
        <v>122</v>
      </c>
      <c r="I154" s="244" t="s">
        <v>55</v>
      </c>
      <c r="J154" s="245">
        <v>13000</v>
      </c>
      <c r="K154" s="218" t="s">
        <v>0</v>
      </c>
      <c r="L154" s="246" t="s">
        <v>647</v>
      </c>
      <c r="M154" s="247" t="s">
        <v>648</v>
      </c>
      <c r="N154" s="248">
        <v>10000</v>
      </c>
      <c r="O154" s="192">
        <v>0</v>
      </c>
      <c r="P154" s="45" t="s">
        <v>649</v>
      </c>
      <c r="Q154" s="45">
        <v>0</v>
      </c>
      <c r="R154" s="45">
        <v>0</v>
      </c>
      <c r="S154" s="45">
        <v>0</v>
      </c>
      <c r="T154" s="45" t="s">
        <v>69</v>
      </c>
      <c r="U154" s="56" t="s">
        <v>650</v>
      </c>
    </row>
    <row r="155" spans="1:21" s="57" customFormat="1" ht="18" customHeight="1">
      <c r="A155" s="249"/>
      <c r="B155" s="250"/>
      <c r="C155" s="197"/>
      <c r="D155" s="135"/>
      <c r="E155" s="135"/>
      <c r="F155" s="135"/>
      <c r="G155" s="251"/>
      <c r="H155" s="252"/>
      <c r="I155" s="253"/>
      <c r="J155" s="134">
        <f>SUM(J153:J154)</f>
        <v>15500</v>
      </c>
      <c r="K155" s="197"/>
      <c r="L155" s="254" t="s">
        <v>651</v>
      </c>
      <c r="M155" s="255">
        <f>N155+O155</f>
        <v>16000</v>
      </c>
      <c r="N155" s="256">
        <f t="shared" ref="N155:O155" si="4">SUM(N153:N154)</f>
        <v>16000</v>
      </c>
      <c r="O155" s="256">
        <f t="shared" si="4"/>
        <v>0</v>
      </c>
      <c r="P155" s="197"/>
      <c r="Q155" s="197"/>
      <c r="R155" s="197"/>
      <c r="S155" s="197"/>
      <c r="T155" s="197"/>
      <c r="U155" s="224"/>
    </row>
    <row r="156" spans="1:21" s="57" customFormat="1" ht="18" customHeight="1">
      <c r="A156" s="249"/>
      <c r="B156" s="257"/>
      <c r="C156" s="45"/>
      <c r="D156" s="66"/>
      <c r="E156" s="66"/>
      <c r="F156" s="66"/>
      <c r="G156" s="231"/>
      <c r="H156" s="244"/>
      <c r="I156" s="258"/>
      <c r="J156" s="146"/>
      <c r="K156" s="45"/>
      <c r="L156" s="234"/>
      <c r="M156" s="259"/>
      <c r="N156" s="85"/>
      <c r="O156" s="85"/>
      <c r="P156" s="45"/>
      <c r="Q156" s="45"/>
      <c r="R156" s="45"/>
      <c r="S156" s="45"/>
      <c r="T156" s="45"/>
      <c r="U156" s="56"/>
    </row>
    <row r="157" spans="1:21" s="57" customFormat="1" ht="15.5">
      <c r="A157" s="886" t="s">
        <v>652</v>
      </c>
      <c r="B157" s="887"/>
      <c r="C157" s="45"/>
      <c r="D157" s="35"/>
      <c r="E157" s="35"/>
      <c r="F157" s="35"/>
      <c r="G157" s="45"/>
      <c r="H157" s="36"/>
      <c r="I157" s="36"/>
      <c r="J157" s="55"/>
      <c r="K157" s="45"/>
      <c r="L157" s="260"/>
      <c r="M157" s="45"/>
      <c r="N157" s="55"/>
      <c r="O157" s="55"/>
      <c r="P157" s="45"/>
      <c r="Q157" s="45"/>
      <c r="R157" s="45"/>
      <c r="S157" s="45"/>
      <c r="T157" s="45"/>
      <c r="U157" s="56"/>
    </row>
    <row r="158" spans="1:21" ht="50" customHeight="1">
      <c r="A158" s="53">
        <v>4</v>
      </c>
      <c r="B158" s="45">
        <v>4.4000000000000004</v>
      </c>
      <c r="C158" s="187">
        <v>1</v>
      </c>
      <c r="D158" s="246" t="s">
        <v>653</v>
      </c>
      <c r="E158" s="246" t="s">
        <v>654</v>
      </c>
      <c r="F158" s="246" t="s">
        <v>652</v>
      </c>
      <c r="G158" s="246" t="s">
        <v>655</v>
      </c>
      <c r="H158" s="36" t="s">
        <v>122</v>
      </c>
      <c r="I158" s="36" t="s">
        <v>55</v>
      </c>
      <c r="J158" s="192">
        <v>40000</v>
      </c>
      <c r="K158" s="187" t="s">
        <v>0</v>
      </c>
      <c r="L158" s="246" t="s">
        <v>656</v>
      </c>
      <c r="M158" s="191" t="s">
        <v>101</v>
      </c>
      <c r="N158" s="190">
        <f>40000</f>
        <v>40000</v>
      </c>
      <c r="O158" s="10">
        <v>0</v>
      </c>
      <c r="P158" s="192" t="s">
        <v>657</v>
      </c>
      <c r="Q158" s="187">
        <v>1</v>
      </c>
      <c r="R158" s="187">
        <v>0</v>
      </c>
      <c r="S158" s="187">
        <v>1</v>
      </c>
      <c r="T158" s="187" t="s">
        <v>69</v>
      </c>
      <c r="U158" s="56" t="s">
        <v>657</v>
      </c>
    </row>
    <row r="159" spans="1:21" s="57" customFormat="1" ht="18" customHeight="1">
      <c r="A159" s="96"/>
      <c r="B159" s="261"/>
      <c r="C159" s="261"/>
      <c r="D159" s="261"/>
      <c r="E159" s="261"/>
      <c r="F159" s="261"/>
      <c r="G159" s="261"/>
      <c r="H159" s="261"/>
      <c r="I159" s="262"/>
      <c r="J159" s="263">
        <f>J158</f>
        <v>40000</v>
      </c>
      <c r="K159" s="261"/>
      <c r="L159" s="264" t="s">
        <v>658</v>
      </c>
      <c r="M159" s="265">
        <f>N159+O159</f>
        <v>40000</v>
      </c>
      <c r="N159" s="266">
        <f>SUM(N158)</f>
        <v>40000</v>
      </c>
      <c r="O159" s="266">
        <f>SUM(O158)</f>
        <v>0</v>
      </c>
      <c r="P159" s="261"/>
      <c r="Q159" s="261"/>
      <c r="R159" s="261"/>
      <c r="S159" s="261"/>
      <c r="T159" s="261"/>
      <c r="U159" s="267"/>
    </row>
    <row r="160" spans="1:21">
      <c r="A160" s="225"/>
      <c r="B160" s="9"/>
      <c r="C160" s="9"/>
      <c r="D160" s="9"/>
      <c r="E160" s="9"/>
      <c r="F160" s="9"/>
      <c r="G160" s="9"/>
      <c r="H160" s="9"/>
      <c r="I160" s="9"/>
      <c r="J160" s="10"/>
      <c r="K160" s="9"/>
      <c r="L160" s="268" t="s">
        <v>659</v>
      </c>
      <c r="M160" s="269">
        <f>M104+M117+M133+M138+M142+M150+M155+M159</f>
        <v>2283370</v>
      </c>
      <c r="N160" s="10"/>
      <c r="O160" s="10"/>
      <c r="P160" s="9"/>
      <c r="Q160" s="9"/>
      <c r="R160" s="9"/>
      <c r="S160" s="9"/>
      <c r="T160" s="9"/>
      <c r="U160" s="228"/>
    </row>
    <row r="161" spans="1:21" ht="15" thickBot="1">
      <c r="A161" s="270"/>
      <c r="B161" s="271"/>
      <c r="C161" s="271"/>
      <c r="D161" s="271"/>
      <c r="E161" s="271"/>
      <c r="F161" s="271"/>
      <c r="G161" s="271"/>
      <c r="H161" s="271"/>
      <c r="I161" s="271"/>
      <c r="J161" s="272"/>
      <c r="K161" s="271"/>
      <c r="L161" s="273" t="s">
        <v>660</v>
      </c>
      <c r="M161" s="272">
        <f>2283370</f>
        <v>2283370</v>
      </c>
      <c r="N161" s="272"/>
      <c r="O161" s="272"/>
      <c r="P161" s="271"/>
      <c r="Q161" s="271"/>
      <c r="R161" s="271"/>
      <c r="S161" s="271"/>
      <c r="T161" s="271"/>
      <c r="U161" s="274"/>
    </row>
    <row r="162" spans="1:21">
      <c r="M162" s="269">
        <f>M161-M160</f>
        <v>0</v>
      </c>
    </row>
  </sheetData>
  <mergeCells count="9">
    <mergeCell ref="A144:B144"/>
    <mergeCell ref="A152:B152"/>
    <mergeCell ref="A157:B157"/>
    <mergeCell ref="B12:P12"/>
    <mergeCell ref="A17:B17"/>
    <mergeCell ref="A106:B106"/>
    <mergeCell ref="A119:B119"/>
    <mergeCell ref="A135:B135"/>
    <mergeCell ref="A140:B140"/>
  </mergeCells>
  <dataValidations count="7">
    <dataValidation type="list" allowBlank="1" showInputMessage="1" showErrorMessage="1" sqref="T120:T124 T130:T131 U141 T16:T18 T21:T105 T135:T421">
      <formula1>$A$3:$U$3</formula1>
    </dataValidation>
    <dataValidation type="list" allowBlank="1" showInputMessage="1" showErrorMessage="1" sqref="P5:P11 P13">
      <formula1>$A$41:$A$65</formula1>
    </dataValidation>
    <dataValidation type="list" allowBlank="1" showInputMessage="1" showErrorMessage="1" sqref="M98">
      <formula1>"0,1,2"</formula1>
    </dataValidation>
    <dataValidation type="list" allowBlank="1" showInputMessage="1" showErrorMessage="1" sqref="Q16:S18 Q120:S124 Q130:S131 Q21:S105 Q135:S1048576">
      <formula1>$A$2:$C$2</formula1>
    </dataValidation>
    <dataValidation type="list" allowBlank="1" showInputMessage="1" showErrorMessage="1" sqref="D27 G27 L158 K106:K110 K133:K134">
      <formula1>#REF!</formula1>
    </dataValidation>
    <dataValidation type="list" allowBlank="1" showInputMessage="1" showErrorMessage="1" sqref="D32:D37 C16:C18 C21:C105 C135:C497">
      <formula1>$B$2:$C$2</formula1>
    </dataValidation>
    <dataValidation type="list" allowBlank="1" showInputMessage="1" showErrorMessage="1" sqref="L41 L71:L76 L67:L69 K22:K105 K135:K1048576">
      <formula1>$E$2:$G$2</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K105"/>
  <sheetViews>
    <sheetView topLeftCell="A99" workbookViewId="0">
      <selection activeCell="E109" sqref="E109"/>
    </sheetView>
  </sheetViews>
  <sheetFormatPr defaultColWidth="8.81640625" defaultRowHeight="14.5"/>
  <cols>
    <col min="1" max="1" width="11.36328125" style="465" customWidth="1"/>
    <col min="2" max="3" width="8.81640625" style="466"/>
    <col min="4" max="4" width="53" style="467" customWidth="1"/>
    <col min="5" max="5" width="16.81640625" style="467" customWidth="1"/>
    <col min="6" max="6" width="10.81640625" style="467" customWidth="1"/>
    <col min="7" max="7" width="17.1796875" style="467" customWidth="1"/>
    <col min="8" max="8" width="14.453125" style="467" customWidth="1"/>
    <col min="9" max="9" width="13.81640625" style="467" customWidth="1"/>
    <col min="10" max="10" width="14.6328125" style="467" hidden="1" customWidth="1"/>
    <col min="11" max="11" width="14.6328125" style="467" customWidth="1"/>
    <col min="12" max="12" width="21.453125" style="467" customWidth="1"/>
    <col min="13" max="13" width="11.81640625" style="467" customWidth="1"/>
    <col min="14" max="14" width="12.6328125" style="468" customWidth="1"/>
    <col min="15" max="15" width="12.1796875" style="468" customWidth="1"/>
    <col min="16" max="16" width="20.81640625" style="467" customWidth="1"/>
    <col min="17" max="17" width="13.36328125" style="467" customWidth="1"/>
    <col min="18" max="19" width="8.81640625" style="467" customWidth="1"/>
    <col min="20" max="20" width="26.81640625" style="467" customWidth="1"/>
    <col min="21" max="21" width="18.6328125" style="467" customWidth="1"/>
    <col min="22" max="22" width="23.36328125" style="467" hidden="1" customWidth="1"/>
    <col min="23" max="23" width="9.81640625" style="467" hidden="1" customWidth="1"/>
    <col min="24" max="24" width="16.453125" style="469" customWidth="1"/>
    <col min="25" max="63" width="8.81640625" style="469"/>
    <col min="64" max="16384" width="8.81640625" style="467"/>
  </cols>
  <sheetData>
    <row r="2" spans="1:63" hidden="1">
      <c r="A2" s="465">
        <v>0</v>
      </c>
      <c r="B2" s="466">
        <v>1</v>
      </c>
      <c r="C2" s="466">
        <v>2</v>
      </c>
      <c r="E2" s="467" t="s">
        <v>0</v>
      </c>
      <c r="F2" s="467" t="s">
        <v>1</v>
      </c>
      <c r="G2" s="467" t="s">
        <v>2</v>
      </c>
    </row>
    <row r="3" spans="1:63" ht="43.5" hidden="1">
      <c r="A3" s="470" t="s">
        <v>3</v>
      </c>
      <c r="B3" s="471" t="s">
        <v>4</v>
      </c>
      <c r="C3" s="471" t="s">
        <v>5</v>
      </c>
      <c r="D3" s="472" t="s">
        <v>6</v>
      </c>
      <c r="E3" s="472" t="s">
        <v>7</v>
      </c>
      <c r="F3" s="472" t="s">
        <v>8</v>
      </c>
      <c r="G3" s="472" t="s">
        <v>9</v>
      </c>
      <c r="H3" s="472" t="s">
        <v>10</v>
      </c>
      <c r="I3" s="472" t="s">
        <v>11</v>
      </c>
      <c r="J3" s="472" t="s">
        <v>12</v>
      </c>
      <c r="K3" s="472" t="s">
        <v>13</v>
      </c>
      <c r="L3" s="472" t="s">
        <v>14</v>
      </c>
      <c r="M3" s="472"/>
      <c r="N3" s="473" t="s">
        <v>15</v>
      </c>
      <c r="O3" s="473" t="s">
        <v>16</v>
      </c>
      <c r="P3" s="472" t="s">
        <v>17</v>
      </c>
      <c r="Q3" s="472" t="s">
        <v>18</v>
      </c>
      <c r="R3" s="472" t="s">
        <v>19</v>
      </c>
      <c r="S3" s="472" t="s">
        <v>20</v>
      </c>
      <c r="T3" s="472" t="s">
        <v>21</v>
      </c>
      <c r="U3" s="472" t="s">
        <v>22</v>
      </c>
      <c r="V3" s="472" t="s">
        <v>1104</v>
      </c>
      <c r="W3" s="472" t="s">
        <v>607</v>
      </c>
      <c r="X3" s="474" t="s">
        <v>765</v>
      </c>
      <c r="Y3" s="474" t="s">
        <v>69</v>
      </c>
      <c r="Z3" s="474" t="s">
        <v>766</v>
      </c>
      <c r="AA3" s="474" t="s">
        <v>767</v>
      </c>
      <c r="AB3" s="474" t="s">
        <v>768</v>
      </c>
    </row>
    <row r="4" spans="1:63" hidden="1"/>
    <row r="5" spans="1:63" hidden="1">
      <c r="I5" s="475"/>
      <c r="K5" s="476"/>
      <c r="M5" s="469"/>
      <c r="N5" s="477"/>
      <c r="O5" s="477"/>
      <c r="P5" s="469"/>
    </row>
    <row r="6" spans="1:63" hidden="1">
      <c r="I6" s="475"/>
      <c r="K6" s="476"/>
      <c r="M6" s="469"/>
      <c r="N6" s="477"/>
      <c r="O6" s="477"/>
      <c r="P6" s="469"/>
    </row>
    <row r="7" spans="1:63" hidden="1">
      <c r="I7" s="475"/>
      <c r="K7" s="476"/>
      <c r="M7" s="469"/>
      <c r="N7" s="477"/>
      <c r="O7" s="477"/>
      <c r="P7" s="469"/>
    </row>
    <row r="8" spans="1:63" hidden="1">
      <c r="I8" s="475"/>
      <c r="K8" s="476"/>
      <c r="M8" s="469"/>
      <c r="N8" s="477"/>
      <c r="O8" s="477"/>
      <c r="P8" s="469"/>
    </row>
    <row r="9" spans="1:63" hidden="1">
      <c r="I9" s="475"/>
      <c r="K9" s="476"/>
      <c r="M9" s="469"/>
      <c r="N9" s="477"/>
      <c r="O9" s="477"/>
      <c r="P9" s="469"/>
    </row>
    <row r="10" spans="1:63" hidden="1">
      <c r="I10" s="475"/>
      <c r="K10" s="476"/>
      <c r="M10" s="469"/>
      <c r="N10" s="477"/>
      <c r="O10" s="477"/>
      <c r="P10" s="469"/>
    </row>
    <row r="11" spans="1:63">
      <c r="I11" s="475"/>
      <c r="K11" s="476"/>
      <c r="M11" s="469"/>
      <c r="N11" s="477"/>
      <c r="O11" s="477"/>
      <c r="P11" s="469"/>
    </row>
    <row r="12" spans="1:63" ht="21" customHeight="1">
      <c r="B12" s="897" t="s">
        <v>1105</v>
      </c>
      <c r="C12" s="897"/>
      <c r="D12" s="897"/>
      <c r="E12" s="897"/>
      <c r="F12" s="897"/>
      <c r="G12" s="897"/>
      <c r="H12" s="897"/>
      <c r="I12" s="897"/>
      <c r="J12" s="897"/>
      <c r="K12" s="897"/>
      <c r="L12" s="897"/>
      <c r="M12" s="897"/>
      <c r="N12" s="897"/>
      <c r="O12" s="897"/>
      <c r="P12" s="897"/>
    </row>
    <row r="13" spans="1:63">
      <c r="I13" s="475"/>
      <c r="K13" s="476"/>
      <c r="M13" s="469"/>
      <c r="N13" s="477"/>
      <c r="O13" s="477"/>
      <c r="P13" s="469"/>
    </row>
    <row r="15" spans="1:63" ht="15" thickBot="1">
      <c r="V15" s="898" t="s">
        <v>1106</v>
      </c>
      <c r="W15" s="898"/>
    </row>
    <row r="16" spans="1:63" s="487" customFormat="1" ht="58">
      <c r="A16" s="478" t="s">
        <v>24</v>
      </c>
      <c r="B16" s="479" t="s">
        <v>25</v>
      </c>
      <c r="C16" s="479" t="s">
        <v>26</v>
      </c>
      <c r="D16" s="480" t="s">
        <v>27</v>
      </c>
      <c r="E16" s="480" t="s">
        <v>28</v>
      </c>
      <c r="F16" s="480" t="s">
        <v>29</v>
      </c>
      <c r="G16" s="480" t="s">
        <v>30</v>
      </c>
      <c r="H16" s="480" t="s">
        <v>31</v>
      </c>
      <c r="I16" s="480" t="s">
        <v>32</v>
      </c>
      <c r="J16" s="480" t="s">
        <v>33</v>
      </c>
      <c r="K16" s="480" t="s">
        <v>34</v>
      </c>
      <c r="L16" s="480" t="s">
        <v>35</v>
      </c>
      <c r="M16" s="480" t="s">
        <v>36</v>
      </c>
      <c r="N16" s="481" t="s">
        <v>37</v>
      </c>
      <c r="O16" s="481" t="s">
        <v>38</v>
      </c>
      <c r="P16" s="480" t="s">
        <v>39</v>
      </c>
      <c r="Q16" s="482" t="s">
        <v>40</v>
      </c>
      <c r="R16" s="482" t="s">
        <v>41</v>
      </c>
      <c r="S16" s="482" t="s">
        <v>42</v>
      </c>
      <c r="T16" s="482" t="s">
        <v>43</v>
      </c>
      <c r="U16" s="483" t="s">
        <v>44</v>
      </c>
      <c r="V16" s="484" t="s">
        <v>1107</v>
      </c>
      <c r="W16" s="485" t="s">
        <v>1108</v>
      </c>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6"/>
      <c r="BG16" s="486"/>
      <c r="BH16" s="486"/>
      <c r="BI16" s="486"/>
      <c r="BJ16" s="486"/>
      <c r="BK16" s="486"/>
    </row>
    <row r="17" spans="1:63" s="487" customFormat="1" ht="15.5">
      <c r="A17" s="488" t="s">
        <v>45</v>
      </c>
      <c r="B17" s="489"/>
      <c r="C17" s="489"/>
      <c r="D17" s="490"/>
      <c r="E17" s="490"/>
      <c r="F17" s="490"/>
      <c r="G17" s="490"/>
      <c r="H17" s="490"/>
      <c r="I17" s="490"/>
      <c r="J17" s="490"/>
      <c r="K17" s="490"/>
      <c r="L17" s="490"/>
      <c r="M17" s="490"/>
      <c r="N17" s="283"/>
      <c r="O17" s="283"/>
      <c r="P17" s="490"/>
      <c r="Q17" s="491"/>
      <c r="R17" s="491"/>
      <c r="S17" s="491"/>
      <c r="T17" s="491"/>
      <c r="U17" s="490"/>
      <c r="V17" s="484"/>
      <c r="W17" s="492"/>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6"/>
      <c r="AX17" s="486"/>
      <c r="AY17" s="486"/>
      <c r="AZ17" s="486"/>
      <c r="BA17" s="486"/>
      <c r="BB17" s="486"/>
      <c r="BC17" s="486"/>
      <c r="BD17" s="486"/>
      <c r="BE17" s="486"/>
      <c r="BF17" s="486"/>
      <c r="BG17" s="486"/>
      <c r="BH17" s="486"/>
      <c r="BI17" s="486"/>
      <c r="BJ17" s="486"/>
      <c r="BK17" s="486"/>
    </row>
    <row r="18" spans="1:63" s="502" customFormat="1" ht="50" customHeight="1">
      <c r="A18" s="493">
        <v>5</v>
      </c>
      <c r="B18" s="494" t="s">
        <v>51</v>
      </c>
      <c r="C18" s="494">
        <v>1</v>
      </c>
      <c r="D18" s="495" t="s">
        <v>1109</v>
      </c>
      <c r="E18" s="495" t="s">
        <v>1110</v>
      </c>
      <c r="F18" s="496" t="s">
        <v>45</v>
      </c>
      <c r="G18" s="495"/>
      <c r="H18" s="497">
        <v>43101</v>
      </c>
      <c r="I18" s="497">
        <v>44561</v>
      </c>
      <c r="J18" s="76">
        <v>40000</v>
      </c>
      <c r="K18" s="495" t="s">
        <v>0</v>
      </c>
      <c r="L18" s="495"/>
      <c r="M18" s="495"/>
      <c r="N18" s="498">
        <v>40000</v>
      </c>
      <c r="O18" s="76">
        <v>0</v>
      </c>
      <c r="P18" s="495"/>
      <c r="Q18" s="495">
        <v>0</v>
      </c>
      <c r="R18" s="495">
        <v>0</v>
      </c>
      <c r="S18" s="495">
        <v>0</v>
      </c>
      <c r="T18" s="495"/>
      <c r="U18" s="499"/>
      <c r="V18" s="500">
        <v>40000</v>
      </c>
      <c r="W18" s="501"/>
    </row>
    <row r="19" spans="1:63" s="38" customFormat="1" ht="50" customHeight="1">
      <c r="A19" s="503">
        <v>5</v>
      </c>
      <c r="B19" s="504">
        <v>5.2</v>
      </c>
      <c r="C19" s="505">
        <v>1</v>
      </c>
      <c r="D19" s="506" t="s">
        <v>1111</v>
      </c>
      <c r="E19" s="506" t="s">
        <v>1110</v>
      </c>
      <c r="F19" s="506" t="s">
        <v>45</v>
      </c>
      <c r="G19" s="506" t="s">
        <v>1112</v>
      </c>
      <c r="H19" s="507">
        <v>43101</v>
      </c>
      <c r="I19" s="507">
        <v>44561</v>
      </c>
      <c r="J19" s="37">
        <v>10000</v>
      </c>
      <c r="K19" s="506" t="s">
        <v>0</v>
      </c>
      <c r="L19" s="506" t="s">
        <v>1113</v>
      </c>
      <c r="M19" s="506"/>
      <c r="N19" s="37">
        <v>10000</v>
      </c>
      <c r="O19" s="37">
        <v>0</v>
      </c>
      <c r="P19" s="506" t="s">
        <v>1114</v>
      </c>
      <c r="Q19" s="506">
        <v>0</v>
      </c>
      <c r="R19" s="506">
        <v>0</v>
      </c>
      <c r="S19" s="506">
        <v>1</v>
      </c>
      <c r="T19" s="506" t="s">
        <v>816</v>
      </c>
      <c r="U19" s="508" t="s">
        <v>1115</v>
      </c>
      <c r="V19" s="509">
        <v>10000</v>
      </c>
      <c r="W19" s="41"/>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510"/>
      <c r="AY19" s="510"/>
      <c r="AZ19" s="510"/>
      <c r="BA19" s="510"/>
      <c r="BB19" s="510"/>
      <c r="BC19" s="510"/>
      <c r="BD19" s="510"/>
      <c r="BE19" s="510"/>
      <c r="BF19" s="510"/>
      <c r="BG19" s="510"/>
      <c r="BH19" s="510"/>
      <c r="BI19" s="510"/>
      <c r="BJ19" s="510"/>
      <c r="BK19" s="510"/>
    </row>
    <row r="20" spans="1:63" s="38" customFormat="1" ht="50" customHeight="1">
      <c r="A20" s="503">
        <v>5</v>
      </c>
      <c r="B20" s="504">
        <v>5.2</v>
      </c>
      <c r="C20" s="505">
        <v>1</v>
      </c>
      <c r="D20" s="506" t="s">
        <v>1116</v>
      </c>
      <c r="E20" s="506" t="s">
        <v>1110</v>
      </c>
      <c r="F20" s="506" t="s">
        <v>45</v>
      </c>
      <c r="G20" s="506" t="s">
        <v>1117</v>
      </c>
      <c r="H20" s="507">
        <v>43101</v>
      </c>
      <c r="I20" s="507">
        <v>44561</v>
      </c>
      <c r="J20" s="37">
        <v>10000</v>
      </c>
      <c r="K20" s="506" t="s">
        <v>0</v>
      </c>
      <c r="L20" s="506" t="s">
        <v>1118</v>
      </c>
      <c r="M20" s="506"/>
      <c r="N20" s="37">
        <v>10000</v>
      </c>
      <c r="O20" s="37">
        <v>0</v>
      </c>
      <c r="P20" s="506" t="s">
        <v>1119</v>
      </c>
      <c r="Q20" s="506">
        <v>0</v>
      </c>
      <c r="R20" s="506">
        <v>0</v>
      </c>
      <c r="S20" s="506">
        <v>1</v>
      </c>
      <c r="T20" s="506" t="s">
        <v>816</v>
      </c>
      <c r="U20" s="508" t="s">
        <v>1120</v>
      </c>
      <c r="V20" s="509">
        <v>10000</v>
      </c>
      <c r="W20" s="41"/>
      <c r="X20" s="510"/>
      <c r="Y20" s="510"/>
      <c r="Z20" s="510"/>
      <c r="AA20" s="510"/>
      <c r="AB20" s="510"/>
      <c r="AC20" s="510"/>
      <c r="AD20" s="510"/>
      <c r="AE20" s="510"/>
      <c r="AF20" s="510"/>
      <c r="AG20" s="510"/>
      <c r="AH20" s="510"/>
      <c r="AI20" s="510"/>
      <c r="AJ20" s="510"/>
      <c r="AK20" s="510"/>
      <c r="AL20" s="510"/>
      <c r="AM20" s="510"/>
      <c r="AN20" s="510"/>
      <c r="AO20" s="510"/>
      <c r="AP20" s="510"/>
      <c r="AQ20" s="510"/>
      <c r="AR20" s="510"/>
      <c r="AS20" s="510"/>
      <c r="AT20" s="510"/>
      <c r="AU20" s="510"/>
      <c r="AV20" s="510"/>
      <c r="AW20" s="510"/>
      <c r="AX20" s="510"/>
      <c r="AY20" s="510"/>
      <c r="AZ20" s="510"/>
      <c r="BA20" s="510"/>
      <c r="BB20" s="510"/>
      <c r="BC20" s="510"/>
      <c r="BD20" s="510"/>
      <c r="BE20" s="510"/>
      <c r="BF20" s="510"/>
      <c r="BG20" s="510"/>
      <c r="BH20" s="510"/>
      <c r="BI20" s="510"/>
      <c r="BJ20" s="510"/>
      <c r="BK20" s="510"/>
    </row>
    <row r="21" spans="1:63" s="38" customFormat="1" ht="50" customHeight="1">
      <c r="A21" s="503">
        <v>5</v>
      </c>
      <c r="B21" s="504">
        <v>5.2</v>
      </c>
      <c r="C21" s="505">
        <v>1</v>
      </c>
      <c r="D21" s="506" t="s">
        <v>1121</v>
      </c>
      <c r="E21" s="506" t="s">
        <v>1110</v>
      </c>
      <c r="F21" s="506" t="s">
        <v>45</v>
      </c>
      <c r="G21" s="506" t="s">
        <v>1122</v>
      </c>
      <c r="H21" s="507">
        <v>43101</v>
      </c>
      <c r="I21" s="507">
        <v>44561</v>
      </c>
      <c r="J21" s="37">
        <v>10000</v>
      </c>
      <c r="K21" s="506" t="s">
        <v>0</v>
      </c>
      <c r="L21" s="506" t="s">
        <v>1118</v>
      </c>
      <c r="M21" s="506"/>
      <c r="N21" s="37">
        <v>10000</v>
      </c>
      <c r="O21" s="37">
        <v>0</v>
      </c>
      <c r="P21" s="506" t="s">
        <v>1119</v>
      </c>
      <c r="Q21" s="506">
        <v>0</v>
      </c>
      <c r="R21" s="506">
        <v>0</v>
      </c>
      <c r="S21" s="506">
        <v>1</v>
      </c>
      <c r="T21" s="506" t="s">
        <v>816</v>
      </c>
      <c r="U21" s="508" t="s">
        <v>1123</v>
      </c>
      <c r="V21" s="509">
        <v>10000</v>
      </c>
      <c r="W21" s="41"/>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10"/>
      <c r="AZ21" s="510"/>
      <c r="BA21" s="510"/>
      <c r="BB21" s="510"/>
      <c r="BC21" s="510"/>
      <c r="BD21" s="510"/>
      <c r="BE21" s="510"/>
      <c r="BF21" s="510"/>
      <c r="BG21" s="510"/>
      <c r="BH21" s="510"/>
      <c r="BI21" s="510"/>
      <c r="BJ21" s="510"/>
      <c r="BK21" s="510"/>
    </row>
    <row r="22" spans="1:63" s="38" customFormat="1" ht="50" customHeight="1">
      <c r="A22" s="503">
        <v>5</v>
      </c>
      <c r="B22" s="504">
        <v>5.2</v>
      </c>
      <c r="C22" s="505">
        <v>1</v>
      </c>
      <c r="D22" s="506" t="s">
        <v>1124</v>
      </c>
      <c r="E22" s="506" t="s">
        <v>1110</v>
      </c>
      <c r="F22" s="506" t="s">
        <v>45</v>
      </c>
      <c r="G22" s="506" t="s">
        <v>1125</v>
      </c>
      <c r="H22" s="507">
        <v>43101</v>
      </c>
      <c r="I22" s="507">
        <v>44561</v>
      </c>
      <c r="J22" s="37">
        <v>10000</v>
      </c>
      <c r="K22" s="506" t="s">
        <v>0</v>
      </c>
      <c r="L22" s="506" t="s">
        <v>1118</v>
      </c>
      <c r="M22" s="506"/>
      <c r="N22" s="37">
        <v>10000</v>
      </c>
      <c r="O22" s="37">
        <v>0</v>
      </c>
      <c r="P22" s="506" t="s">
        <v>1126</v>
      </c>
      <c r="Q22" s="506">
        <v>0</v>
      </c>
      <c r="R22" s="506">
        <v>0</v>
      </c>
      <c r="S22" s="506">
        <v>1</v>
      </c>
      <c r="T22" s="506" t="s">
        <v>816</v>
      </c>
      <c r="U22" s="508" t="s">
        <v>1127</v>
      </c>
      <c r="V22" s="509">
        <v>10000</v>
      </c>
      <c r="W22" s="41"/>
      <c r="X22" s="510"/>
      <c r="Y22" s="510"/>
      <c r="Z22" s="510"/>
      <c r="AA22" s="510"/>
      <c r="AB22" s="510"/>
      <c r="AC22" s="510"/>
      <c r="AD22" s="510"/>
      <c r="AE22" s="510"/>
      <c r="AF22" s="510"/>
      <c r="AG22" s="510"/>
      <c r="AH22" s="510"/>
      <c r="AI22" s="510"/>
      <c r="AJ22" s="510"/>
      <c r="AK22" s="510"/>
      <c r="AL22" s="510"/>
      <c r="AM22" s="510"/>
      <c r="AN22" s="510"/>
      <c r="AO22" s="510"/>
      <c r="AP22" s="510"/>
      <c r="AQ22" s="510"/>
      <c r="AR22" s="510"/>
      <c r="AS22" s="510"/>
      <c r="AT22" s="510"/>
      <c r="AU22" s="510"/>
      <c r="AV22" s="510"/>
      <c r="AW22" s="510"/>
      <c r="AX22" s="510"/>
      <c r="AY22" s="510"/>
      <c r="AZ22" s="510"/>
      <c r="BA22" s="510"/>
      <c r="BB22" s="510"/>
      <c r="BC22" s="510"/>
      <c r="BD22" s="510"/>
      <c r="BE22" s="510"/>
      <c r="BF22" s="510"/>
      <c r="BG22" s="510"/>
      <c r="BH22" s="510"/>
      <c r="BI22" s="510"/>
      <c r="BJ22" s="510"/>
      <c r="BK22" s="510"/>
    </row>
    <row r="23" spans="1:63" s="38" customFormat="1" ht="50" customHeight="1">
      <c r="A23" s="503">
        <v>5</v>
      </c>
      <c r="B23" s="504">
        <v>5.2</v>
      </c>
      <c r="C23" s="505">
        <v>1</v>
      </c>
      <c r="D23" s="506" t="s">
        <v>1128</v>
      </c>
      <c r="E23" s="506" t="s">
        <v>1110</v>
      </c>
      <c r="F23" s="506" t="s">
        <v>45</v>
      </c>
      <c r="G23" s="506" t="s">
        <v>1129</v>
      </c>
      <c r="H23" s="507">
        <v>43101</v>
      </c>
      <c r="I23" s="507">
        <v>44561</v>
      </c>
      <c r="J23" s="37">
        <v>10000</v>
      </c>
      <c r="K23" s="506" t="s">
        <v>0</v>
      </c>
      <c r="L23" s="506" t="s">
        <v>1118</v>
      </c>
      <c r="M23" s="506"/>
      <c r="N23" s="37">
        <v>10000</v>
      </c>
      <c r="O23" s="37">
        <v>0</v>
      </c>
      <c r="P23" s="506" t="s">
        <v>1130</v>
      </c>
      <c r="Q23" s="506">
        <v>0</v>
      </c>
      <c r="R23" s="506">
        <v>0</v>
      </c>
      <c r="S23" s="506">
        <v>1</v>
      </c>
      <c r="T23" s="506" t="s">
        <v>816</v>
      </c>
      <c r="U23" s="508" t="s">
        <v>1131</v>
      </c>
      <c r="V23" s="509">
        <v>10000</v>
      </c>
      <c r="W23" s="41"/>
      <c r="X23" s="510"/>
      <c r="Y23" s="510"/>
      <c r="Z23" s="510"/>
      <c r="AA23" s="510"/>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510"/>
      <c r="AY23" s="510"/>
      <c r="AZ23" s="510"/>
      <c r="BA23" s="510"/>
      <c r="BB23" s="510"/>
      <c r="BC23" s="510"/>
      <c r="BD23" s="510"/>
      <c r="BE23" s="510"/>
      <c r="BF23" s="510"/>
      <c r="BG23" s="510"/>
      <c r="BH23" s="510"/>
      <c r="BI23" s="510"/>
      <c r="BJ23" s="510"/>
      <c r="BK23" s="510"/>
    </row>
    <row r="24" spans="1:63" s="38" customFormat="1" ht="50" customHeight="1">
      <c r="A24" s="503">
        <v>5</v>
      </c>
      <c r="B24" s="504">
        <v>5.2</v>
      </c>
      <c r="C24" s="504">
        <v>1</v>
      </c>
      <c r="D24" s="511" t="s">
        <v>1132</v>
      </c>
      <c r="E24" s="511" t="s">
        <v>1110</v>
      </c>
      <c r="F24" s="511" t="s">
        <v>45</v>
      </c>
      <c r="G24" s="511" t="s">
        <v>1133</v>
      </c>
      <c r="H24" s="512">
        <v>43831</v>
      </c>
      <c r="I24" s="507">
        <v>44561</v>
      </c>
      <c r="J24" s="37">
        <f>45000</f>
        <v>45000</v>
      </c>
      <c r="K24" s="506" t="s">
        <v>0</v>
      </c>
      <c r="L24" s="511" t="s">
        <v>1134</v>
      </c>
      <c r="M24" s="511" t="s">
        <v>1135</v>
      </c>
      <c r="N24" s="37">
        <v>25000</v>
      </c>
      <c r="O24" s="37">
        <v>0</v>
      </c>
      <c r="P24" s="511" t="s">
        <v>1136</v>
      </c>
      <c r="Q24" s="511">
        <v>0</v>
      </c>
      <c r="R24" s="511">
        <v>0</v>
      </c>
      <c r="S24" s="511">
        <v>2</v>
      </c>
      <c r="T24" s="506" t="s">
        <v>816</v>
      </c>
      <c r="U24" s="41" t="s">
        <v>1137</v>
      </c>
      <c r="V24" s="513"/>
      <c r="W24" s="514">
        <f>45000</f>
        <v>45000</v>
      </c>
      <c r="X24" s="510"/>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0"/>
      <c r="AY24" s="510"/>
      <c r="AZ24" s="510"/>
      <c r="BA24" s="510"/>
      <c r="BB24" s="510"/>
      <c r="BC24" s="510"/>
      <c r="BD24" s="510"/>
      <c r="BE24" s="510"/>
      <c r="BF24" s="510"/>
      <c r="BG24" s="510"/>
      <c r="BH24" s="510"/>
      <c r="BI24" s="510"/>
      <c r="BJ24" s="510"/>
      <c r="BK24" s="510"/>
    </row>
    <row r="25" spans="1:63" s="38" customFormat="1" ht="50" customHeight="1">
      <c r="A25" s="503">
        <v>5</v>
      </c>
      <c r="B25" s="504">
        <v>5.2</v>
      </c>
      <c r="C25" s="504">
        <v>1</v>
      </c>
      <c r="D25" s="511" t="s">
        <v>1138</v>
      </c>
      <c r="E25" s="511" t="s">
        <v>1110</v>
      </c>
      <c r="F25" s="511" t="s">
        <v>45</v>
      </c>
      <c r="G25" s="511" t="s">
        <v>1139</v>
      </c>
      <c r="H25" s="512">
        <v>43831</v>
      </c>
      <c r="I25" s="507">
        <v>44561</v>
      </c>
      <c r="J25" s="37">
        <v>30000</v>
      </c>
      <c r="K25" s="506" t="s">
        <v>0</v>
      </c>
      <c r="L25" s="511" t="s">
        <v>1134</v>
      </c>
      <c r="M25" s="511" t="s">
        <v>1135</v>
      </c>
      <c r="N25" s="37">
        <v>23000</v>
      </c>
      <c r="O25" s="37">
        <v>0</v>
      </c>
      <c r="P25" s="511" t="s">
        <v>1140</v>
      </c>
      <c r="Q25" s="511">
        <v>0</v>
      </c>
      <c r="R25" s="511">
        <v>0</v>
      </c>
      <c r="S25" s="511">
        <v>2</v>
      </c>
      <c r="T25" s="506" t="s">
        <v>816</v>
      </c>
      <c r="U25" s="41" t="s">
        <v>1141</v>
      </c>
      <c r="V25" s="513"/>
      <c r="W25" s="514">
        <v>30000</v>
      </c>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0"/>
      <c r="AY25" s="510"/>
      <c r="AZ25" s="510"/>
      <c r="BA25" s="510"/>
      <c r="BB25" s="510"/>
      <c r="BC25" s="510"/>
      <c r="BD25" s="510"/>
      <c r="BE25" s="510"/>
      <c r="BF25" s="510"/>
      <c r="BG25" s="510"/>
      <c r="BH25" s="510"/>
      <c r="BI25" s="510"/>
      <c r="BJ25" s="510"/>
      <c r="BK25" s="510"/>
    </row>
    <row r="26" spans="1:63" s="520" customFormat="1" ht="50" customHeight="1">
      <c r="A26" s="515">
        <v>5</v>
      </c>
      <c r="B26" s="505" t="s">
        <v>51</v>
      </c>
      <c r="C26" s="516">
        <v>1</v>
      </c>
      <c r="D26" s="517" t="s">
        <v>1142</v>
      </c>
      <c r="E26" s="517" t="s">
        <v>1110</v>
      </c>
      <c r="F26" s="518" t="s">
        <v>45</v>
      </c>
      <c r="G26" s="517"/>
      <c r="H26" s="519">
        <v>43101</v>
      </c>
      <c r="I26" s="519">
        <v>44561</v>
      </c>
      <c r="J26" s="446">
        <v>70000</v>
      </c>
      <c r="K26" s="517" t="s">
        <v>0</v>
      </c>
      <c r="L26" s="517" t="s">
        <v>1143</v>
      </c>
      <c r="M26" s="520" t="s">
        <v>1144</v>
      </c>
      <c r="N26" s="37">
        <v>32000</v>
      </c>
      <c r="O26" s="446">
        <v>0</v>
      </c>
      <c r="P26" s="517" t="s">
        <v>1142</v>
      </c>
      <c r="Q26" s="517">
        <v>1</v>
      </c>
      <c r="R26" s="517">
        <v>1</v>
      </c>
      <c r="S26" s="517">
        <v>1</v>
      </c>
      <c r="T26" s="517" t="s">
        <v>69</v>
      </c>
      <c r="U26" s="521" t="s">
        <v>1142</v>
      </c>
      <c r="V26" s="522">
        <v>70000</v>
      </c>
      <c r="W26" s="523"/>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4"/>
      <c r="BH26" s="524"/>
      <c r="BI26" s="524"/>
      <c r="BJ26" s="524"/>
      <c r="BK26" s="524"/>
    </row>
    <row r="27" spans="1:63" s="38" customFormat="1" ht="50" customHeight="1">
      <c r="A27" s="515">
        <v>5</v>
      </c>
      <c r="B27" s="505">
        <v>5.3</v>
      </c>
      <c r="C27" s="505">
        <v>1</v>
      </c>
      <c r="D27" s="506" t="s">
        <v>1145</v>
      </c>
      <c r="E27" s="506" t="s">
        <v>405</v>
      </c>
      <c r="F27" s="525" t="s">
        <v>45</v>
      </c>
      <c r="G27" s="506" t="s">
        <v>1146</v>
      </c>
      <c r="H27" s="507">
        <v>43101</v>
      </c>
      <c r="I27" s="507">
        <v>44561</v>
      </c>
      <c r="J27" s="37">
        <v>10000</v>
      </c>
      <c r="K27" s="506" t="s">
        <v>0</v>
      </c>
      <c r="L27" s="506" t="s">
        <v>1147</v>
      </c>
      <c r="M27" s="506" t="s">
        <v>1148</v>
      </c>
      <c r="N27" s="37">
        <v>18655</v>
      </c>
      <c r="O27" s="37">
        <v>0</v>
      </c>
      <c r="P27" s="506" t="s">
        <v>1145</v>
      </c>
      <c r="Q27" s="506">
        <v>0</v>
      </c>
      <c r="R27" s="506">
        <v>0</v>
      </c>
      <c r="S27" s="506">
        <v>2</v>
      </c>
      <c r="T27" s="506" t="s">
        <v>816</v>
      </c>
      <c r="U27" s="508" t="s">
        <v>1145</v>
      </c>
      <c r="V27" s="509">
        <v>10000</v>
      </c>
      <c r="W27" s="41"/>
      <c r="X27" s="510"/>
      <c r="Y27" s="510"/>
      <c r="Z27" s="510"/>
      <c r="AA27" s="510"/>
      <c r="AB27" s="510"/>
      <c r="AC27" s="510"/>
      <c r="AD27" s="510"/>
      <c r="AE27" s="510"/>
      <c r="AF27" s="510"/>
      <c r="AG27" s="510"/>
      <c r="AH27" s="510"/>
      <c r="AI27" s="510"/>
      <c r="AJ27" s="510"/>
      <c r="AK27" s="510"/>
      <c r="AL27" s="510"/>
      <c r="AM27" s="510"/>
      <c r="AN27" s="510"/>
      <c r="AO27" s="510"/>
      <c r="AP27" s="510"/>
      <c r="AQ27" s="510"/>
      <c r="AR27" s="510"/>
      <c r="AS27" s="510"/>
      <c r="AT27" s="510"/>
      <c r="AU27" s="510"/>
      <c r="AV27" s="510"/>
      <c r="AW27" s="510"/>
      <c r="AX27" s="510"/>
      <c r="AY27" s="510"/>
      <c r="AZ27" s="510"/>
      <c r="BA27" s="510"/>
      <c r="BB27" s="510"/>
      <c r="BC27" s="510"/>
      <c r="BD27" s="510"/>
      <c r="BE27" s="510"/>
      <c r="BF27" s="510"/>
      <c r="BG27" s="510"/>
      <c r="BH27" s="510"/>
      <c r="BI27" s="510"/>
      <c r="BJ27" s="510"/>
      <c r="BK27" s="510"/>
    </row>
    <row r="28" spans="1:63" s="520" customFormat="1" ht="50" customHeight="1">
      <c r="A28" s="503">
        <v>5</v>
      </c>
      <c r="B28" s="526">
        <v>5.2</v>
      </c>
      <c r="C28" s="527">
        <v>1</v>
      </c>
      <c r="D28" s="517" t="s">
        <v>1149</v>
      </c>
      <c r="E28" s="517" t="s">
        <v>400</v>
      </c>
      <c r="F28" s="528" t="s">
        <v>45</v>
      </c>
      <c r="G28" s="517" t="s">
        <v>1150</v>
      </c>
      <c r="H28" s="529">
        <v>43101</v>
      </c>
      <c r="I28" s="519">
        <v>44561</v>
      </c>
      <c r="J28" s="446">
        <v>10000</v>
      </c>
      <c r="K28" s="520" t="s">
        <v>1</v>
      </c>
      <c r="L28" s="520" t="s">
        <v>841</v>
      </c>
      <c r="M28" s="520" t="s">
        <v>781</v>
      </c>
      <c r="N28" s="446">
        <v>10000</v>
      </c>
      <c r="O28" s="446">
        <v>0</v>
      </c>
      <c r="P28" s="520" t="s">
        <v>1151</v>
      </c>
      <c r="Q28" s="520">
        <v>0</v>
      </c>
      <c r="R28" s="520">
        <v>0</v>
      </c>
      <c r="S28" s="520">
        <v>2</v>
      </c>
      <c r="T28" s="520" t="s">
        <v>607</v>
      </c>
      <c r="U28" s="523" t="s">
        <v>1152</v>
      </c>
      <c r="V28" s="522">
        <v>10000</v>
      </c>
      <c r="W28" s="523"/>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row>
    <row r="29" spans="1:63" s="38" customFormat="1" ht="50" customHeight="1">
      <c r="A29" s="503">
        <v>5</v>
      </c>
      <c r="B29" s="504">
        <v>5.2</v>
      </c>
      <c r="C29" s="34">
        <v>1</v>
      </c>
      <c r="D29" s="506" t="s">
        <v>1153</v>
      </c>
      <c r="E29" s="506" t="s">
        <v>400</v>
      </c>
      <c r="F29" s="530" t="s">
        <v>45</v>
      </c>
      <c r="G29" s="506" t="s">
        <v>1154</v>
      </c>
      <c r="H29" s="531">
        <v>43101</v>
      </c>
      <c r="I29" s="507">
        <v>44561</v>
      </c>
      <c r="J29" s="37">
        <v>10000</v>
      </c>
      <c r="K29" s="38" t="s">
        <v>0</v>
      </c>
      <c r="L29" s="38" t="s">
        <v>1155</v>
      </c>
      <c r="N29" s="37">
        <v>10000</v>
      </c>
      <c r="O29" s="37">
        <v>0</v>
      </c>
      <c r="P29" s="38" t="s">
        <v>1156</v>
      </c>
      <c r="Q29" s="38">
        <v>0</v>
      </c>
      <c r="R29" s="38">
        <v>0</v>
      </c>
      <c r="S29" s="38">
        <v>2</v>
      </c>
      <c r="T29" s="38" t="s">
        <v>69</v>
      </c>
      <c r="U29" s="41" t="s">
        <v>1157</v>
      </c>
      <c r="V29" s="509">
        <v>10000</v>
      </c>
      <c r="W29" s="41"/>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c r="AT29" s="510"/>
      <c r="AU29" s="510"/>
      <c r="AV29" s="510"/>
      <c r="AW29" s="510"/>
      <c r="AX29" s="510"/>
      <c r="AY29" s="510"/>
      <c r="AZ29" s="510"/>
      <c r="BA29" s="510"/>
      <c r="BB29" s="510"/>
      <c r="BC29" s="510"/>
      <c r="BD29" s="510"/>
      <c r="BE29" s="510"/>
      <c r="BF29" s="510"/>
      <c r="BG29" s="510"/>
      <c r="BH29" s="510"/>
      <c r="BI29" s="510"/>
      <c r="BJ29" s="510"/>
      <c r="BK29" s="510"/>
    </row>
    <row r="30" spans="1:63" s="38" customFormat="1" ht="50" customHeight="1">
      <c r="A30" s="503">
        <v>5</v>
      </c>
      <c r="B30" s="504">
        <v>5.2</v>
      </c>
      <c r="C30" s="34">
        <v>1</v>
      </c>
      <c r="D30" s="506" t="s">
        <v>1158</v>
      </c>
      <c r="E30" s="506" t="s">
        <v>400</v>
      </c>
      <c r="F30" s="530" t="s">
        <v>45</v>
      </c>
      <c r="G30" s="506" t="s">
        <v>1159</v>
      </c>
      <c r="H30" s="531">
        <v>43101</v>
      </c>
      <c r="I30" s="507">
        <v>44561</v>
      </c>
      <c r="J30" s="37">
        <v>10000</v>
      </c>
      <c r="K30" s="38" t="s">
        <v>2</v>
      </c>
      <c r="L30" s="38" t="s">
        <v>841</v>
      </c>
      <c r="M30" s="38" t="s">
        <v>841</v>
      </c>
      <c r="N30" s="37">
        <v>10000</v>
      </c>
      <c r="O30" s="37">
        <v>0</v>
      </c>
      <c r="P30" s="506" t="s">
        <v>1160</v>
      </c>
      <c r="Q30" s="38">
        <v>0</v>
      </c>
      <c r="R30" s="38">
        <v>0</v>
      </c>
      <c r="S30" s="38">
        <v>2</v>
      </c>
      <c r="T30" s="38" t="s">
        <v>607</v>
      </c>
      <c r="U30" s="41" t="s">
        <v>1161</v>
      </c>
      <c r="V30" s="509">
        <v>10000</v>
      </c>
      <c r="W30" s="41"/>
      <c r="X30" s="510"/>
      <c r="Y30" s="510"/>
      <c r="Z30" s="510"/>
      <c r="AA30" s="510"/>
      <c r="AB30" s="510"/>
      <c r="AC30" s="510"/>
      <c r="AD30" s="510"/>
      <c r="AE30" s="510"/>
      <c r="AF30" s="510"/>
      <c r="AG30" s="510"/>
      <c r="AH30" s="510"/>
      <c r="AI30" s="510"/>
      <c r="AJ30" s="510"/>
      <c r="AK30" s="510"/>
      <c r="AL30" s="510"/>
      <c r="AM30" s="510"/>
      <c r="AN30" s="510"/>
      <c r="AO30" s="510"/>
      <c r="AP30" s="510"/>
      <c r="AQ30" s="510"/>
      <c r="AR30" s="510"/>
      <c r="AS30" s="510"/>
      <c r="AT30" s="510"/>
      <c r="AU30" s="510"/>
      <c r="AV30" s="510"/>
      <c r="AW30" s="510"/>
      <c r="AX30" s="510"/>
      <c r="AY30" s="510"/>
      <c r="AZ30" s="510"/>
      <c r="BA30" s="510"/>
      <c r="BB30" s="510"/>
      <c r="BC30" s="510"/>
      <c r="BD30" s="510"/>
      <c r="BE30" s="510"/>
      <c r="BF30" s="510"/>
      <c r="BG30" s="510"/>
      <c r="BH30" s="510"/>
      <c r="BI30" s="510"/>
      <c r="BJ30" s="510"/>
      <c r="BK30" s="510"/>
    </row>
    <row r="31" spans="1:63" s="38" customFormat="1" ht="50" customHeight="1">
      <c r="A31" s="503">
        <v>5</v>
      </c>
      <c r="B31" s="504">
        <v>5.2</v>
      </c>
      <c r="C31" s="34">
        <v>1</v>
      </c>
      <c r="D31" s="506" t="s">
        <v>1162</v>
      </c>
      <c r="E31" s="506" t="s">
        <v>400</v>
      </c>
      <c r="F31" s="530" t="s">
        <v>45</v>
      </c>
      <c r="G31" s="506" t="s">
        <v>1163</v>
      </c>
      <c r="H31" s="531">
        <v>43101</v>
      </c>
      <c r="I31" s="507">
        <v>44561</v>
      </c>
      <c r="J31" s="37">
        <v>10000</v>
      </c>
      <c r="K31" s="38" t="s">
        <v>0</v>
      </c>
      <c r="L31" s="38" t="s">
        <v>1164</v>
      </c>
      <c r="M31" s="38" t="s">
        <v>781</v>
      </c>
      <c r="N31" s="37">
        <v>10000</v>
      </c>
      <c r="O31" s="37">
        <v>0</v>
      </c>
      <c r="P31" s="38" t="s">
        <v>1165</v>
      </c>
      <c r="Q31" s="38">
        <v>0</v>
      </c>
      <c r="R31" s="38">
        <v>0</v>
      </c>
      <c r="S31" s="38">
        <v>2</v>
      </c>
      <c r="T31" s="38" t="s">
        <v>607</v>
      </c>
      <c r="U31" s="41" t="s">
        <v>1166</v>
      </c>
      <c r="V31" s="509">
        <v>10000</v>
      </c>
      <c r="W31" s="41"/>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510"/>
      <c r="BC31" s="510"/>
      <c r="BD31" s="510"/>
      <c r="BE31" s="510"/>
      <c r="BF31" s="510"/>
      <c r="BG31" s="510"/>
      <c r="BH31" s="510"/>
      <c r="BI31" s="510"/>
      <c r="BJ31" s="510"/>
      <c r="BK31" s="510"/>
    </row>
    <row r="32" spans="1:63" s="38" customFormat="1" ht="50" customHeight="1">
      <c r="A32" s="503">
        <v>5</v>
      </c>
      <c r="B32" s="504">
        <v>5.2</v>
      </c>
      <c r="C32" s="34">
        <v>1</v>
      </c>
      <c r="D32" s="506" t="s">
        <v>1167</v>
      </c>
      <c r="E32" s="506" t="s">
        <v>400</v>
      </c>
      <c r="F32" s="530" t="s">
        <v>45</v>
      </c>
      <c r="G32" s="506" t="s">
        <v>1168</v>
      </c>
      <c r="H32" s="531">
        <v>43101</v>
      </c>
      <c r="I32" s="507">
        <v>44561</v>
      </c>
      <c r="J32" s="37">
        <v>10000</v>
      </c>
      <c r="K32" s="38" t="s">
        <v>0</v>
      </c>
      <c r="L32" s="38" t="s">
        <v>1169</v>
      </c>
      <c r="N32" s="37">
        <v>10000</v>
      </c>
      <c r="O32" s="37">
        <v>0</v>
      </c>
      <c r="P32" s="38" t="s">
        <v>1170</v>
      </c>
      <c r="Q32" s="38">
        <v>0</v>
      </c>
      <c r="R32" s="38">
        <v>0</v>
      </c>
      <c r="S32" s="38">
        <v>2</v>
      </c>
      <c r="T32" s="38" t="s">
        <v>607</v>
      </c>
      <c r="U32" s="41" t="s">
        <v>1171</v>
      </c>
      <c r="V32" s="509">
        <v>10000</v>
      </c>
      <c r="W32" s="41"/>
      <c r="X32" s="510"/>
      <c r="Y32" s="510"/>
      <c r="Z32" s="510"/>
      <c r="AA32" s="510"/>
      <c r="AB32" s="510"/>
      <c r="AC32" s="510"/>
      <c r="AD32" s="510"/>
      <c r="AE32" s="510"/>
      <c r="AF32" s="510"/>
      <c r="AG32" s="510"/>
      <c r="AH32" s="510"/>
      <c r="AI32" s="510"/>
      <c r="AJ32" s="510"/>
      <c r="AK32" s="510"/>
      <c r="AL32" s="510"/>
      <c r="AM32" s="510"/>
      <c r="AN32" s="510"/>
      <c r="AO32" s="510"/>
      <c r="AP32" s="510"/>
      <c r="AQ32" s="510"/>
      <c r="AR32" s="510"/>
      <c r="AS32" s="510"/>
      <c r="AT32" s="510"/>
      <c r="AU32" s="510"/>
      <c r="AV32" s="510"/>
      <c r="AW32" s="510"/>
      <c r="AX32" s="510"/>
      <c r="AY32" s="510"/>
      <c r="AZ32" s="510"/>
      <c r="BA32" s="510"/>
      <c r="BB32" s="510"/>
      <c r="BC32" s="510"/>
      <c r="BD32" s="510"/>
      <c r="BE32" s="510"/>
      <c r="BF32" s="510"/>
      <c r="BG32" s="510"/>
      <c r="BH32" s="510"/>
      <c r="BI32" s="510"/>
      <c r="BJ32" s="510"/>
      <c r="BK32" s="510"/>
    </row>
    <row r="33" spans="1:63" s="38" customFormat="1" ht="50" customHeight="1">
      <c r="A33" s="503">
        <v>5</v>
      </c>
      <c r="B33" s="504">
        <v>5.2</v>
      </c>
      <c r="C33" s="34">
        <v>1</v>
      </c>
      <c r="D33" s="506" t="s">
        <v>1172</v>
      </c>
      <c r="E33" s="506" t="s">
        <v>840</v>
      </c>
      <c r="F33" s="530" t="s">
        <v>45</v>
      </c>
      <c r="G33" s="38" t="s">
        <v>1173</v>
      </c>
      <c r="H33" s="532">
        <v>43101</v>
      </c>
      <c r="I33" s="507">
        <v>44561</v>
      </c>
      <c r="J33" s="37">
        <v>5000</v>
      </c>
      <c r="K33" s="38" t="s">
        <v>0</v>
      </c>
      <c r="L33" s="38" t="s">
        <v>1174</v>
      </c>
      <c r="M33" s="38" t="s">
        <v>841</v>
      </c>
      <c r="N33" s="37">
        <v>5000</v>
      </c>
      <c r="O33" s="37">
        <v>0</v>
      </c>
      <c r="P33" s="38" t="s">
        <v>1175</v>
      </c>
      <c r="Q33" s="38">
        <v>0</v>
      </c>
      <c r="R33" s="38">
        <v>0</v>
      </c>
      <c r="S33" s="38">
        <v>1</v>
      </c>
      <c r="T33" s="38" t="s">
        <v>69</v>
      </c>
      <c r="U33" s="41" t="s">
        <v>1176</v>
      </c>
      <c r="V33" s="509">
        <v>5000</v>
      </c>
      <c r="W33" s="41"/>
      <c r="X33" s="510"/>
      <c r="Y33" s="510"/>
      <c r="Z33" s="510"/>
      <c r="AA33" s="510"/>
      <c r="AB33" s="510"/>
      <c r="AC33" s="510"/>
      <c r="AD33" s="510"/>
      <c r="AE33" s="510"/>
      <c r="AF33" s="510"/>
      <c r="AG33" s="510"/>
      <c r="AH33" s="510"/>
      <c r="AI33" s="510"/>
      <c r="AJ33" s="510"/>
      <c r="AK33" s="510"/>
      <c r="AL33" s="510"/>
      <c r="AM33" s="510"/>
      <c r="AN33" s="510"/>
      <c r="AO33" s="510"/>
      <c r="AP33" s="510"/>
      <c r="AQ33" s="510"/>
      <c r="AR33" s="510"/>
      <c r="AS33" s="510"/>
      <c r="AT33" s="510"/>
      <c r="AU33" s="510"/>
      <c r="AV33" s="510"/>
      <c r="AW33" s="510"/>
      <c r="AX33" s="510"/>
      <c r="AY33" s="510"/>
      <c r="AZ33" s="510"/>
      <c r="BA33" s="510"/>
      <c r="BB33" s="510"/>
      <c r="BC33" s="510"/>
      <c r="BD33" s="510"/>
      <c r="BE33" s="510"/>
      <c r="BF33" s="510"/>
      <c r="BG33" s="510"/>
      <c r="BH33" s="510"/>
      <c r="BI33" s="510"/>
      <c r="BJ33" s="510"/>
      <c r="BK33" s="510"/>
    </row>
    <row r="34" spans="1:63" s="38" customFormat="1" ht="50" customHeight="1">
      <c r="A34" s="33">
        <v>5</v>
      </c>
      <c r="B34" s="34">
        <v>5.2</v>
      </c>
      <c r="C34" s="34">
        <v>1</v>
      </c>
      <c r="D34" s="38" t="s">
        <v>1177</v>
      </c>
      <c r="E34" s="38" t="s">
        <v>1178</v>
      </c>
      <c r="F34" s="38" t="s">
        <v>45</v>
      </c>
      <c r="G34" s="38" t="s">
        <v>1179</v>
      </c>
      <c r="H34" s="532">
        <v>43101</v>
      </c>
      <c r="I34" s="507">
        <v>44561</v>
      </c>
      <c r="J34" s="37">
        <v>10000</v>
      </c>
      <c r="K34" s="38" t="s">
        <v>0</v>
      </c>
      <c r="L34" s="38" t="s">
        <v>1180</v>
      </c>
      <c r="N34" s="37">
        <v>10000</v>
      </c>
      <c r="O34" s="37">
        <v>0</v>
      </c>
      <c r="P34" s="38" t="s">
        <v>1181</v>
      </c>
      <c r="Q34" s="38">
        <v>0</v>
      </c>
      <c r="R34" s="38">
        <v>0</v>
      </c>
      <c r="S34" s="38">
        <v>1</v>
      </c>
      <c r="T34" s="533" t="s">
        <v>816</v>
      </c>
      <c r="U34" s="41" t="s">
        <v>1182</v>
      </c>
      <c r="V34" s="509">
        <v>10000</v>
      </c>
      <c r="W34" s="41"/>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0"/>
      <c r="AY34" s="510"/>
      <c r="AZ34" s="510"/>
      <c r="BA34" s="510"/>
      <c r="BB34" s="510"/>
      <c r="BC34" s="510"/>
      <c r="BD34" s="510"/>
      <c r="BE34" s="510"/>
      <c r="BF34" s="510"/>
      <c r="BG34" s="510"/>
      <c r="BH34" s="510"/>
      <c r="BI34" s="510"/>
      <c r="BJ34" s="510"/>
      <c r="BK34" s="510"/>
    </row>
    <row r="35" spans="1:63" s="38" customFormat="1" ht="50" customHeight="1">
      <c r="A35" s="33">
        <v>5</v>
      </c>
      <c r="B35" s="34">
        <v>5.3</v>
      </c>
      <c r="C35" s="34">
        <v>1</v>
      </c>
      <c r="D35" s="38" t="s">
        <v>1183</v>
      </c>
      <c r="E35" s="38" t="s">
        <v>1178</v>
      </c>
      <c r="F35" s="38" t="s">
        <v>45</v>
      </c>
      <c r="G35" s="38" t="s">
        <v>1184</v>
      </c>
      <c r="H35" s="532">
        <v>43101</v>
      </c>
      <c r="I35" s="507">
        <v>44561</v>
      </c>
      <c r="J35" s="37">
        <v>5000</v>
      </c>
      <c r="K35" s="38" t="s">
        <v>0</v>
      </c>
      <c r="L35" s="38" t="s">
        <v>1185</v>
      </c>
      <c r="N35" s="37">
        <v>5000</v>
      </c>
      <c r="O35" s="37">
        <v>0</v>
      </c>
      <c r="P35" s="38" t="s">
        <v>1186</v>
      </c>
      <c r="Q35" s="38">
        <v>0</v>
      </c>
      <c r="R35" s="38">
        <v>0</v>
      </c>
      <c r="S35" s="38">
        <v>1</v>
      </c>
      <c r="T35" s="533" t="s">
        <v>816</v>
      </c>
      <c r="U35" s="41" t="s">
        <v>1187</v>
      </c>
      <c r="V35" s="509">
        <v>5000</v>
      </c>
      <c r="W35" s="41"/>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0"/>
      <c r="AY35" s="510"/>
      <c r="AZ35" s="510"/>
      <c r="BA35" s="510"/>
      <c r="BB35" s="510"/>
      <c r="BC35" s="510"/>
      <c r="BD35" s="510"/>
      <c r="BE35" s="510"/>
      <c r="BF35" s="510"/>
      <c r="BG35" s="510"/>
      <c r="BH35" s="510"/>
      <c r="BI35" s="510"/>
      <c r="BJ35" s="510"/>
      <c r="BK35" s="510"/>
    </row>
    <row r="36" spans="1:63" s="534" customFormat="1" ht="50" customHeight="1">
      <c r="A36" s="33">
        <v>5</v>
      </c>
      <c r="B36" s="34">
        <v>5.3</v>
      </c>
      <c r="C36" s="34">
        <v>1</v>
      </c>
      <c r="D36" s="38" t="s">
        <v>1188</v>
      </c>
      <c r="E36" s="38" t="s">
        <v>1178</v>
      </c>
      <c r="F36" s="38" t="s">
        <v>45</v>
      </c>
      <c r="G36" s="38" t="s">
        <v>1184</v>
      </c>
      <c r="H36" s="532">
        <v>43101</v>
      </c>
      <c r="I36" s="507">
        <v>44561</v>
      </c>
      <c r="J36" s="37">
        <v>5000</v>
      </c>
      <c r="K36" s="38" t="s">
        <v>0</v>
      </c>
      <c r="L36" s="38" t="s">
        <v>1189</v>
      </c>
      <c r="M36" s="38"/>
      <c r="N36" s="37">
        <v>5000</v>
      </c>
      <c r="O36" s="37">
        <v>0</v>
      </c>
      <c r="P36" s="38" t="s">
        <v>1190</v>
      </c>
      <c r="Q36" s="38">
        <v>0</v>
      </c>
      <c r="R36" s="38">
        <v>0</v>
      </c>
      <c r="S36" s="38">
        <v>1</v>
      </c>
      <c r="T36" s="533" t="s">
        <v>816</v>
      </c>
      <c r="U36" s="41" t="s">
        <v>1191</v>
      </c>
      <c r="V36" s="509">
        <v>5000</v>
      </c>
      <c r="W36" s="508"/>
    </row>
    <row r="37" spans="1:63" s="38" customFormat="1" ht="50" customHeight="1">
      <c r="A37" s="515">
        <v>5</v>
      </c>
      <c r="B37" s="505">
        <v>5.2</v>
      </c>
      <c r="C37" s="505">
        <v>1</v>
      </c>
      <c r="D37" s="506" t="s">
        <v>1192</v>
      </c>
      <c r="E37" s="506" t="s">
        <v>1193</v>
      </c>
      <c r="F37" s="525" t="s">
        <v>45</v>
      </c>
      <c r="G37" s="506" t="s">
        <v>1179</v>
      </c>
      <c r="H37" s="507">
        <v>43102</v>
      </c>
      <c r="I37" s="507">
        <v>44561</v>
      </c>
      <c r="J37" s="37">
        <v>10000</v>
      </c>
      <c r="K37" s="506" t="s">
        <v>0</v>
      </c>
      <c r="L37" s="120" t="s">
        <v>1194</v>
      </c>
      <c r="N37" s="37">
        <v>10000</v>
      </c>
      <c r="O37" s="37">
        <v>0</v>
      </c>
      <c r="P37" s="535" t="s">
        <v>1195</v>
      </c>
      <c r="Q37" s="38">
        <v>0</v>
      </c>
      <c r="R37" s="38">
        <v>0</v>
      </c>
      <c r="S37" s="38">
        <v>1</v>
      </c>
      <c r="T37" s="535" t="s">
        <v>607</v>
      </c>
      <c r="U37" s="41" t="s">
        <v>1196</v>
      </c>
      <c r="V37" s="509">
        <v>10000</v>
      </c>
      <c r="W37" s="41"/>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0"/>
      <c r="BI37" s="510"/>
      <c r="BJ37" s="510"/>
      <c r="BK37" s="510"/>
    </row>
    <row r="38" spans="1:63" s="38" customFormat="1" ht="50" customHeight="1">
      <c r="A38" s="515">
        <v>5</v>
      </c>
      <c r="B38" s="505">
        <v>5.2</v>
      </c>
      <c r="C38" s="505">
        <v>1</v>
      </c>
      <c r="D38" s="506" t="s">
        <v>1197</v>
      </c>
      <c r="E38" s="506" t="s">
        <v>1193</v>
      </c>
      <c r="F38" s="525" t="s">
        <v>45</v>
      </c>
      <c r="G38" s="506"/>
      <c r="H38" s="507">
        <v>43102</v>
      </c>
      <c r="I38" s="507">
        <v>44561</v>
      </c>
      <c r="J38" s="37">
        <v>10000</v>
      </c>
      <c r="K38" s="506" t="s">
        <v>0</v>
      </c>
      <c r="L38" s="38" t="s">
        <v>1198</v>
      </c>
      <c r="N38" s="37">
        <v>10000</v>
      </c>
      <c r="O38" s="37">
        <v>0</v>
      </c>
      <c r="P38" s="536" t="s">
        <v>1199</v>
      </c>
      <c r="Q38" s="38">
        <v>0</v>
      </c>
      <c r="R38" s="38">
        <v>0</v>
      </c>
      <c r="S38" s="38">
        <v>1</v>
      </c>
      <c r="T38" s="535" t="s">
        <v>607</v>
      </c>
      <c r="U38" s="537" t="s">
        <v>1200</v>
      </c>
      <c r="V38" s="509">
        <v>10000</v>
      </c>
      <c r="W38" s="41"/>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0"/>
      <c r="BH38" s="510"/>
      <c r="BI38" s="510"/>
      <c r="BJ38" s="510"/>
      <c r="BK38" s="510"/>
    </row>
    <row r="39" spans="1:63" s="38" customFormat="1" ht="50" customHeight="1">
      <c r="A39" s="33">
        <v>5</v>
      </c>
      <c r="B39" s="34">
        <v>5.3</v>
      </c>
      <c r="C39" s="34">
        <v>1</v>
      </c>
      <c r="D39" s="38" t="s">
        <v>1201</v>
      </c>
      <c r="E39" s="38" t="s">
        <v>205</v>
      </c>
      <c r="F39" s="38" t="s">
        <v>45</v>
      </c>
      <c r="G39" s="38" t="s">
        <v>1202</v>
      </c>
      <c r="H39" s="38">
        <v>2019</v>
      </c>
      <c r="I39" s="507">
        <v>44561</v>
      </c>
      <c r="J39" s="37">
        <v>5000</v>
      </c>
      <c r="K39" s="38" t="s">
        <v>0</v>
      </c>
      <c r="L39" s="38" t="s">
        <v>1203</v>
      </c>
      <c r="N39" s="37">
        <v>5000</v>
      </c>
      <c r="O39" s="37">
        <v>0</v>
      </c>
      <c r="P39" s="38" t="s">
        <v>1204</v>
      </c>
      <c r="Q39" s="38">
        <v>0</v>
      </c>
      <c r="R39" s="38">
        <v>0</v>
      </c>
      <c r="S39" s="38">
        <v>2</v>
      </c>
      <c r="T39" s="38" t="s">
        <v>816</v>
      </c>
      <c r="U39" s="41"/>
      <c r="V39" s="509">
        <v>5000</v>
      </c>
      <c r="W39" s="41"/>
      <c r="X39" s="510"/>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510"/>
      <c r="AV39" s="510"/>
      <c r="AW39" s="510"/>
      <c r="AX39" s="510"/>
      <c r="AY39" s="510"/>
      <c r="AZ39" s="510"/>
      <c r="BA39" s="510"/>
      <c r="BB39" s="510"/>
      <c r="BC39" s="510"/>
      <c r="BD39" s="510"/>
      <c r="BE39" s="510"/>
      <c r="BF39" s="510"/>
      <c r="BG39" s="510"/>
      <c r="BH39" s="510"/>
      <c r="BI39" s="510"/>
      <c r="BJ39" s="510"/>
      <c r="BK39" s="510"/>
    </row>
    <row r="40" spans="1:63" s="38" customFormat="1" ht="50" customHeight="1">
      <c r="A40" s="503">
        <v>5</v>
      </c>
      <c r="B40" s="504">
        <v>5.2</v>
      </c>
      <c r="C40" s="34">
        <v>1</v>
      </c>
      <c r="D40" s="38" t="s">
        <v>1205</v>
      </c>
      <c r="E40" s="38" t="s">
        <v>1173</v>
      </c>
      <c r="F40" s="38" t="s">
        <v>45</v>
      </c>
      <c r="G40" s="38" t="s">
        <v>1206</v>
      </c>
      <c r="H40" s="538">
        <v>44197</v>
      </c>
      <c r="I40" s="507">
        <v>44561</v>
      </c>
      <c r="J40" s="37">
        <v>10000</v>
      </c>
      <c r="K40" s="38" t="s">
        <v>0</v>
      </c>
      <c r="L40" s="38" t="s">
        <v>1207</v>
      </c>
      <c r="N40" s="37">
        <v>10000</v>
      </c>
      <c r="O40" s="37">
        <v>0</v>
      </c>
      <c r="P40" s="38" t="s">
        <v>1208</v>
      </c>
      <c r="Q40" s="38">
        <v>0</v>
      </c>
      <c r="R40" s="38">
        <v>1</v>
      </c>
      <c r="S40" s="38">
        <v>0</v>
      </c>
      <c r="T40" s="38" t="s">
        <v>69</v>
      </c>
      <c r="U40" s="41" t="s">
        <v>1209</v>
      </c>
      <c r="V40" s="509">
        <v>10000</v>
      </c>
      <c r="W40" s="41"/>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510"/>
      <c r="BA40" s="510"/>
      <c r="BB40" s="510"/>
      <c r="BC40" s="510"/>
      <c r="BD40" s="510"/>
      <c r="BE40" s="510"/>
      <c r="BF40" s="510"/>
      <c r="BG40" s="510"/>
      <c r="BH40" s="510"/>
      <c r="BI40" s="510"/>
      <c r="BJ40" s="510"/>
      <c r="BK40" s="510"/>
    </row>
    <row r="41" spans="1:63" s="38" customFormat="1" ht="50" customHeight="1">
      <c r="A41" s="503">
        <v>5</v>
      </c>
      <c r="B41" s="504">
        <v>5.2</v>
      </c>
      <c r="C41" s="34">
        <v>1</v>
      </c>
      <c r="D41" s="38" t="s">
        <v>1210</v>
      </c>
      <c r="E41" s="38" t="s">
        <v>1173</v>
      </c>
      <c r="F41" s="38" t="s">
        <v>45</v>
      </c>
      <c r="G41" s="38" t="s">
        <v>1211</v>
      </c>
      <c r="H41" s="538">
        <v>44197</v>
      </c>
      <c r="I41" s="507">
        <v>44561</v>
      </c>
      <c r="J41" s="37">
        <v>10000</v>
      </c>
      <c r="K41" s="38" t="s">
        <v>0</v>
      </c>
      <c r="L41" s="38" t="s">
        <v>1212</v>
      </c>
      <c r="N41" s="37">
        <v>10000</v>
      </c>
      <c r="O41" s="37">
        <v>0</v>
      </c>
      <c r="P41" s="38" t="s">
        <v>1213</v>
      </c>
      <c r="Q41" s="38">
        <v>0</v>
      </c>
      <c r="R41" s="38">
        <v>1</v>
      </c>
      <c r="S41" s="38">
        <v>0</v>
      </c>
      <c r="T41" s="38" t="s">
        <v>69</v>
      </c>
      <c r="U41" s="41" t="s">
        <v>1214</v>
      </c>
      <c r="V41" s="509">
        <v>10000</v>
      </c>
      <c r="W41" s="41"/>
      <c r="X41" s="510"/>
      <c r="Y41" s="510"/>
      <c r="Z41" s="510"/>
      <c r="AA41" s="510"/>
      <c r="AB41" s="510"/>
      <c r="AC41" s="510"/>
      <c r="AD41" s="510"/>
      <c r="AE41" s="510"/>
      <c r="AF41" s="510"/>
      <c r="AG41" s="510"/>
      <c r="AH41" s="510"/>
      <c r="AI41" s="510"/>
      <c r="AJ41" s="510"/>
      <c r="AK41" s="510"/>
      <c r="AL41" s="510"/>
      <c r="AM41" s="510"/>
      <c r="AN41" s="510"/>
      <c r="AO41" s="510"/>
      <c r="AP41" s="510"/>
      <c r="AQ41" s="510"/>
      <c r="AR41" s="510"/>
      <c r="AS41" s="510"/>
      <c r="AT41" s="510"/>
      <c r="AU41" s="510"/>
      <c r="AV41" s="510"/>
      <c r="AW41" s="510"/>
      <c r="AX41" s="510"/>
      <c r="AY41" s="510"/>
      <c r="AZ41" s="510"/>
      <c r="BA41" s="510"/>
      <c r="BB41" s="510"/>
      <c r="BC41" s="510"/>
      <c r="BD41" s="510"/>
      <c r="BE41" s="510"/>
      <c r="BF41" s="510"/>
      <c r="BG41" s="510"/>
      <c r="BH41" s="510"/>
      <c r="BI41" s="510"/>
      <c r="BJ41" s="510"/>
      <c r="BK41" s="510"/>
    </row>
    <row r="42" spans="1:63" s="38" customFormat="1" ht="50" customHeight="1">
      <c r="A42" s="503">
        <v>5</v>
      </c>
      <c r="B42" s="504">
        <v>5.2</v>
      </c>
      <c r="C42" s="34">
        <v>1</v>
      </c>
      <c r="D42" s="38" t="s">
        <v>1215</v>
      </c>
      <c r="E42" s="38" t="s">
        <v>1173</v>
      </c>
      <c r="F42" s="38" t="s">
        <v>45</v>
      </c>
      <c r="G42" s="38" t="s">
        <v>1216</v>
      </c>
      <c r="H42" s="538">
        <v>44197</v>
      </c>
      <c r="I42" s="507">
        <v>44561</v>
      </c>
      <c r="J42" s="37">
        <v>10000</v>
      </c>
      <c r="K42" s="38" t="s">
        <v>0</v>
      </c>
      <c r="L42" s="38" t="s">
        <v>1217</v>
      </c>
      <c r="N42" s="37">
        <v>10000</v>
      </c>
      <c r="O42" s="37">
        <v>0</v>
      </c>
      <c r="P42" s="38" t="s">
        <v>1218</v>
      </c>
      <c r="Q42" s="38">
        <v>0</v>
      </c>
      <c r="R42" s="38">
        <v>1</v>
      </c>
      <c r="S42" s="38">
        <v>0</v>
      </c>
      <c r="T42" s="38" t="s">
        <v>69</v>
      </c>
      <c r="U42" s="41" t="s">
        <v>1219</v>
      </c>
      <c r="V42" s="509">
        <v>10000</v>
      </c>
      <c r="W42" s="41"/>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510"/>
      <c r="BC42" s="510"/>
      <c r="BD42" s="510"/>
      <c r="BE42" s="510"/>
      <c r="BF42" s="510"/>
      <c r="BG42" s="510"/>
      <c r="BH42" s="510"/>
      <c r="BI42" s="510"/>
      <c r="BJ42" s="510"/>
      <c r="BK42" s="510"/>
    </row>
    <row r="43" spans="1:63" s="38" customFormat="1" ht="50" customHeight="1">
      <c r="A43" s="503">
        <v>5</v>
      </c>
      <c r="B43" s="504">
        <v>5.2</v>
      </c>
      <c r="C43" s="34">
        <v>1</v>
      </c>
      <c r="D43" s="38" t="s">
        <v>1220</v>
      </c>
      <c r="E43" s="38" t="s">
        <v>1173</v>
      </c>
      <c r="F43" s="38" t="s">
        <v>45</v>
      </c>
      <c r="G43" s="38" t="s">
        <v>1221</v>
      </c>
      <c r="H43" s="538">
        <v>44197</v>
      </c>
      <c r="I43" s="507">
        <v>44561</v>
      </c>
      <c r="J43" s="37">
        <v>5000</v>
      </c>
      <c r="K43" s="38" t="s">
        <v>0</v>
      </c>
      <c r="L43" s="38" t="s">
        <v>1212</v>
      </c>
      <c r="N43" s="37">
        <v>5000</v>
      </c>
      <c r="O43" s="37">
        <v>0</v>
      </c>
      <c r="P43" s="38" t="s">
        <v>1222</v>
      </c>
      <c r="Q43" s="38">
        <v>0</v>
      </c>
      <c r="R43" s="38">
        <v>1</v>
      </c>
      <c r="S43" s="38">
        <v>0</v>
      </c>
      <c r="T43" s="38" t="s">
        <v>69</v>
      </c>
      <c r="U43" s="41" t="s">
        <v>1223</v>
      </c>
      <c r="V43" s="509">
        <v>5000</v>
      </c>
      <c r="W43" s="41"/>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0"/>
      <c r="AY43" s="510"/>
      <c r="AZ43" s="510"/>
      <c r="BA43" s="510"/>
      <c r="BB43" s="510"/>
      <c r="BC43" s="510"/>
      <c r="BD43" s="510"/>
      <c r="BE43" s="510"/>
      <c r="BF43" s="510"/>
      <c r="BG43" s="510"/>
      <c r="BH43" s="510"/>
      <c r="BI43" s="510"/>
      <c r="BJ43" s="510"/>
      <c r="BK43" s="510"/>
    </row>
    <row r="44" spans="1:63" s="38" customFormat="1" ht="50" customHeight="1">
      <c r="A44" s="33">
        <v>5</v>
      </c>
      <c r="B44" s="34">
        <v>5.2</v>
      </c>
      <c r="C44" s="34">
        <v>1</v>
      </c>
      <c r="D44" s="38" t="s">
        <v>1224</v>
      </c>
      <c r="E44" s="38" t="s">
        <v>1225</v>
      </c>
      <c r="F44" s="38" t="s">
        <v>45</v>
      </c>
      <c r="G44" s="38" t="s">
        <v>1226</v>
      </c>
      <c r="H44" s="532">
        <v>43101</v>
      </c>
      <c r="I44" s="507">
        <v>44561</v>
      </c>
      <c r="J44" s="37">
        <v>5000</v>
      </c>
      <c r="L44" s="539" t="s">
        <v>1227</v>
      </c>
      <c r="N44" s="37">
        <v>5000</v>
      </c>
      <c r="O44" s="37">
        <v>0</v>
      </c>
      <c r="P44" s="38" t="s">
        <v>1228</v>
      </c>
      <c r="Q44" s="38">
        <v>1</v>
      </c>
      <c r="R44" s="38">
        <v>1</v>
      </c>
      <c r="S44" s="38">
        <v>1</v>
      </c>
      <c r="T44" s="38" t="s">
        <v>69</v>
      </c>
      <c r="U44" s="41" t="s">
        <v>1229</v>
      </c>
      <c r="V44" s="509">
        <v>5000</v>
      </c>
      <c r="W44" s="41"/>
      <c r="X44" s="510"/>
      <c r="Y44" s="510"/>
      <c r="Z44" s="510"/>
      <c r="AA44" s="510"/>
      <c r="AB44" s="510"/>
      <c r="AC44" s="510"/>
      <c r="AD44" s="510"/>
      <c r="AE44" s="510"/>
      <c r="AF44" s="510"/>
      <c r="AG44" s="510"/>
      <c r="AH44" s="510"/>
      <c r="AI44" s="510"/>
      <c r="AJ44" s="510"/>
      <c r="AK44" s="510"/>
      <c r="AL44" s="510"/>
      <c r="AM44" s="510"/>
      <c r="AN44" s="510"/>
      <c r="AO44" s="510"/>
      <c r="AP44" s="510"/>
      <c r="AQ44" s="510"/>
      <c r="AR44" s="510"/>
      <c r="AS44" s="510"/>
      <c r="AT44" s="510"/>
      <c r="AU44" s="510"/>
      <c r="AV44" s="510"/>
      <c r="AW44" s="510"/>
      <c r="AX44" s="510"/>
      <c r="AY44" s="510"/>
      <c r="AZ44" s="510"/>
      <c r="BA44" s="510"/>
      <c r="BB44" s="510"/>
      <c r="BC44" s="510"/>
      <c r="BD44" s="510"/>
      <c r="BE44" s="510"/>
      <c r="BF44" s="510"/>
      <c r="BG44" s="510"/>
      <c r="BH44" s="510"/>
      <c r="BI44" s="510"/>
      <c r="BJ44" s="510"/>
      <c r="BK44" s="510"/>
    </row>
    <row r="45" spans="1:63" s="38" customFormat="1" ht="50" customHeight="1">
      <c r="A45" s="33">
        <v>5</v>
      </c>
      <c r="B45" s="34">
        <v>5.2</v>
      </c>
      <c r="C45" s="34">
        <v>1</v>
      </c>
      <c r="D45" s="38" t="s">
        <v>1230</v>
      </c>
      <c r="E45" s="38" t="s">
        <v>1225</v>
      </c>
      <c r="F45" s="38" t="s">
        <v>45</v>
      </c>
      <c r="H45" s="532">
        <v>42370</v>
      </c>
      <c r="I45" s="507">
        <v>44561</v>
      </c>
      <c r="J45" s="37">
        <v>10000</v>
      </c>
      <c r="L45" s="38" t="s">
        <v>1231</v>
      </c>
      <c r="N45" s="37">
        <v>10000</v>
      </c>
      <c r="O45" s="37">
        <v>0</v>
      </c>
      <c r="P45" s="38" t="s">
        <v>1232</v>
      </c>
      <c r="Q45" s="38">
        <v>1</v>
      </c>
      <c r="R45" s="38">
        <v>1</v>
      </c>
      <c r="S45" s="38">
        <v>1</v>
      </c>
      <c r="T45" s="38" t="s">
        <v>607</v>
      </c>
      <c r="U45" s="41" t="s">
        <v>1233</v>
      </c>
      <c r="V45" s="509">
        <v>10000</v>
      </c>
      <c r="W45" s="41"/>
      <c r="X45" s="510"/>
      <c r="Y45" s="510"/>
      <c r="Z45" s="510"/>
      <c r="AA45" s="510"/>
      <c r="AB45" s="510"/>
      <c r="AC45" s="510"/>
      <c r="AD45" s="510"/>
      <c r="AE45" s="510"/>
      <c r="AF45" s="510"/>
      <c r="AG45" s="510"/>
      <c r="AH45" s="510"/>
      <c r="AI45" s="510"/>
      <c r="AJ45" s="510"/>
      <c r="AK45" s="510"/>
      <c r="AL45" s="510"/>
      <c r="AM45" s="510"/>
      <c r="AN45" s="510"/>
      <c r="AO45" s="510"/>
      <c r="AP45" s="510"/>
      <c r="AQ45" s="510"/>
      <c r="AR45" s="510"/>
      <c r="AS45" s="510"/>
      <c r="AT45" s="510"/>
      <c r="AU45" s="510"/>
      <c r="AV45" s="510"/>
      <c r="AW45" s="510"/>
      <c r="AX45" s="510"/>
      <c r="AY45" s="510"/>
      <c r="AZ45" s="510"/>
      <c r="BA45" s="510"/>
      <c r="BB45" s="510"/>
      <c r="BC45" s="510"/>
      <c r="BD45" s="510"/>
      <c r="BE45" s="510"/>
      <c r="BF45" s="510"/>
      <c r="BG45" s="510"/>
      <c r="BH45" s="510"/>
      <c r="BI45" s="510"/>
      <c r="BJ45" s="510"/>
      <c r="BK45" s="510"/>
    </row>
    <row r="46" spans="1:63" s="38" customFormat="1" ht="50" customHeight="1">
      <c r="A46" s="33">
        <v>5</v>
      </c>
      <c r="B46" s="34">
        <v>5.2</v>
      </c>
      <c r="C46" s="34">
        <v>1</v>
      </c>
      <c r="D46" s="38" t="s">
        <v>1234</v>
      </c>
      <c r="E46" s="38" t="s">
        <v>1225</v>
      </c>
      <c r="F46" s="38" t="s">
        <v>45</v>
      </c>
      <c r="G46" s="38" t="s">
        <v>1226</v>
      </c>
      <c r="H46" s="532">
        <v>42370</v>
      </c>
      <c r="I46" s="507">
        <v>44561</v>
      </c>
      <c r="J46" s="37">
        <v>10000</v>
      </c>
      <c r="L46" s="38" t="s">
        <v>1235</v>
      </c>
      <c r="N46" s="37">
        <v>10000</v>
      </c>
      <c r="O46" s="37">
        <v>0</v>
      </c>
      <c r="P46" s="38" t="s">
        <v>1236</v>
      </c>
      <c r="Q46" s="38">
        <v>1</v>
      </c>
      <c r="R46" s="38">
        <v>1</v>
      </c>
      <c r="S46" s="38">
        <v>1</v>
      </c>
      <c r="T46" s="38" t="s">
        <v>607</v>
      </c>
      <c r="U46" s="41" t="s">
        <v>1237</v>
      </c>
      <c r="V46" s="509">
        <v>10000</v>
      </c>
      <c r="W46" s="41"/>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row>
    <row r="47" spans="1:63" s="38" customFormat="1" ht="50" customHeight="1">
      <c r="A47" s="33">
        <v>5</v>
      </c>
      <c r="B47" s="34">
        <v>5.3</v>
      </c>
      <c r="C47" s="34">
        <v>2</v>
      </c>
      <c r="D47" s="38" t="s">
        <v>1238</v>
      </c>
      <c r="E47" s="38" t="s">
        <v>1225</v>
      </c>
      <c r="F47" s="38" t="s">
        <v>45</v>
      </c>
      <c r="G47" s="38" t="s">
        <v>1239</v>
      </c>
      <c r="H47" s="532">
        <v>43101</v>
      </c>
      <c r="I47" s="507">
        <v>44561</v>
      </c>
      <c r="J47" s="37">
        <v>10000</v>
      </c>
      <c r="K47" s="511" t="s">
        <v>0</v>
      </c>
      <c r="L47" s="38" t="s">
        <v>1240</v>
      </c>
      <c r="N47" s="37">
        <v>10000</v>
      </c>
      <c r="O47" s="37">
        <v>0</v>
      </c>
      <c r="P47" s="38" t="s">
        <v>1241</v>
      </c>
      <c r="Q47" s="38">
        <v>1</v>
      </c>
      <c r="R47" s="38">
        <v>1</v>
      </c>
      <c r="S47" s="38">
        <v>1</v>
      </c>
      <c r="T47" s="38" t="s">
        <v>607</v>
      </c>
      <c r="U47" s="41" t="s">
        <v>1242</v>
      </c>
      <c r="V47" s="509">
        <v>10000</v>
      </c>
      <c r="W47" s="41"/>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510"/>
      <c r="AY47" s="510"/>
      <c r="AZ47" s="510"/>
      <c r="BA47" s="510"/>
      <c r="BB47" s="510"/>
      <c r="BC47" s="510"/>
      <c r="BD47" s="510"/>
      <c r="BE47" s="510"/>
      <c r="BF47" s="510"/>
      <c r="BG47" s="510"/>
      <c r="BH47" s="510"/>
      <c r="BI47" s="510"/>
      <c r="BJ47" s="510"/>
      <c r="BK47" s="510"/>
    </row>
    <row r="48" spans="1:63" s="534" customFormat="1" ht="50" customHeight="1">
      <c r="A48" s="515">
        <v>5</v>
      </c>
      <c r="B48" s="505">
        <v>5.2</v>
      </c>
      <c r="C48" s="505">
        <v>1</v>
      </c>
      <c r="D48" s="540" t="s">
        <v>1243</v>
      </c>
      <c r="E48" s="506" t="s">
        <v>1193</v>
      </c>
      <c r="F48" s="525" t="s">
        <v>45</v>
      </c>
      <c r="G48" s="506" t="s">
        <v>1244</v>
      </c>
      <c r="H48" s="507">
        <v>43101</v>
      </c>
      <c r="I48" s="507">
        <v>44561</v>
      </c>
      <c r="J48" s="37">
        <v>15000</v>
      </c>
      <c r="K48" s="506" t="s">
        <v>0</v>
      </c>
      <c r="L48" s="38" t="s">
        <v>1245</v>
      </c>
      <c r="N48" s="37">
        <v>15000</v>
      </c>
      <c r="O48" s="37">
        <v>0</v>
      </c>
      <c r="P48" s="536" t="s">
        <v>1246</v>
      </c>
      <c r="Q48" s="38">
        <v>0</v>
      </c>
      <c r="R48" s="38">
        <v>0</v>
      </c>
      <c r="S48" s="38">
        <v>1</v>
      </c>
      <c r="T48" s="536" t="s">
        <v>607</v>
      </c>
      <c r="U48" s="537" t="s">
        <v>1247</v>
      </c>
      <c r="V48" s="509">
        <v>15000</v>
      </c>
      <c r="W48" s="508"/>
    </row>
    <row r="49" spans="1:63" s="38" customFormat="1" ht="50" customHeight="1">
      <c r="A49" s="33">
        <v>5</v>
      </c>
      <c r="B49" s="34">
        <v>5.3</v>
      </c>
      <c r="C49" s="34">
        <v>1</v>
      </c>
      <c r="D49" s="38" t="s">
        <v>1248</v>
      </c>
      <c r="E49" s="38" t="s">
        <v>1249</v>
      </c>
      <c r="F49" s="38" t="s">
        <v>45</v>
      </c>
      <c r="G49" s="38" t="s">
        <v>1250</v>
      </c>
      <c r="H49" s="532">
        <v>43101</v>
      </c>
      <c r="I49" s="507">
        <v>44561</v>
      </c>
      <c r="J49" s="37">
        <v>30000</v>
      </c>
      <c r="K49" s="511" t="s">
        <v>0</v>
      </c>
      <c r="L49" s="38" t="s">
        <v>1251</v>
      </c>
      <c r="N49" s="37">
        <v>30000</v>
      </c>
      <c r="O49" s="37">
        <v>0</v>
      </c>
      <c r="P49" s="38" t="s">
        <v>1252</v>
      </c>
      <c r="Q49" s="38">
        <v>0</v>
      </c>
      <c r="R49" s="38">
        <v>2</v>
      </c>
      <c r="S49" s="38">
        <v>2</v>
      </c>
      <c r="T49" s="506" t="s">
        <v>816</v>
      </c>
      <c r="U49" s="41" t="s">
        <v>1253</v>
      </c>
      <c r="V49" s="509">
        <v>30000</v>
      </c>
      <c r="W49" s="41"/>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0"/>
      <c r="AY49" s="510"/>
      <c r="AZ49" s="510"/>
      <c r="BA49" s="510"/>
      <c r="BB49" s="510"/>
      <c r="BC49" s="510"/>
      <c r="BD49" s="510"/>
      <c r="BE49" s="510"/>
      <c r="BF49" s="510"/>
      <c r="BG49" s="510"/>
      <c r="BH49" s="510"/>
      <c r="BI49" s="510"/>
      <c r="BJ49" s="510"/>
      <c r="BK49" s="510"/>
    </row>
    <row r="50" spans="1:63" s="38" customFormat="1" ht="50" customHeight="1">
      <c r="A50" s="33">
        <v>5</v>
      </c>
      <c r="B50" s="34">
        <v>5.3</v>
      </c>
      <c r="C50" s="34">
        <v>1</v>
      </c>
      <c r="D50" s="38" t="s">
        <v>1254</v>
      </c>
      <c r="E50" s="38" t="s">
        <v>1249</v>
      </c>
      <c r="F50" s="38" t="s">
        <v>45</v>
      </c>
      <c r="G50" s="38" t="s">
        <v>1250</v>
      </c>
      <c r="H50" s="532">
        <v>43101</v>
      </c>
      <c r="I50" s="507">
        <v>44561</v>
      </c>
      <c r="J50" s="37">
        <v>20000</v>
      </c>
      <c r="K50" s="511" t="s">
        <v>0</v>
      </c>
      <c r="L50" s="38" t="s">
        <v>1255</v>
      </c>
      <c r="N50" s="37">
        <v>20000</v>
      </c>
      <c r="O50" s="37">
        <v>0</v>
      </c>
      <c r="P50" s="38" t="s">
        <v>1256</v>
      </c>
      <c r="Q50" s="38">
        <v>0</v>
      </c>
      <c r="R50" s="38">
        <v>2</v>
      </c>
      <c r="S50" s="38">
        <v>2</v>
      </c>
      <c r="T50" s="506" t="s">
        <v>816</v>
      </c>
      <c r="U50" s="41" t="s">
        <v>1257</v>
      </c>
      <c r="V50" s="509">
        <v>20000</v>
      </c>
      <c r="W50" s="41"/>
      <c r="X50" s="510"/>
      <c r="Y50" s="510"/>
      <c r="Z50" s="510"/>
      <c r="AA50" s="510"/>
      <c r="AB50" s="510"/>
      <c r="AC50" s="510"/>
      <c r="AD50" s="510"/>
      <c r="AE50" s="510"/>
      <c r="AF50" s="510"/>
      <c r="AG50" s="510"/>
      <c r="AH50" s="510"/>
      <c r="AI50" s="510"/>
      <c r="AJ50" s="510"/>
      <c r="AK50" s="510"/>
      <c r="AL50" s="510"/>
      <c r="AM50" s="510"/>
      <c r="AN50" s="510"/>
      <c r="AO50" s="510"/>
      <c r="AP50" s="510"/>
      <c r="AQ50" s="510"/>
      <c r="AR50" s="510"/>
      <c r="AS50" s="510"/>
      <c r="AT50" s="510"/>
      <c r="AU50" s="510"/>
      <c r="AV50" s="510"/>
      <c r="AW50" s="510"/>
      <c r="AX50" s="510"/>
      <c r="AY50" s="510"/>
      <c r="AZ50" s="510"/>
      <c r="BA50" s="510"/>
      <c r="BB50" s="510"/>
      <c r="BC50" s="510"/>
      <c r="BD50" s="510"/>
      <c r="BE50" s="510"/>
      <c r="BF50" s="510"/>
      <c r="BG50" s="510"/>
      <c r="BH50" s="510"/>
      <c r="BI50" s="510"/>
      <c r="BJ50" s="510"/>
      <c r="BK50" s="510"/>
    </row>
    <row r="51" spans="1:63" s="38" customFormat="1" ht="50" customHeight="1">
      <c r="A51" s="33">
        <v>5</v>
      </c>
      <c r="B51" s="34">
        <v>5.3</v>
      </c>
      <c r="C51" s="34">
        <v>1</v>
      </c>
      <c r="D51" s="38" t="s">
        <v>1258</v>
      </c>
      <c r="E51" s="38" t="s">
        <v>1249</v>
      </c>
      <c r="F51" s="38" t="s">
        <v>45</v>
      </c>
      <c r="G51" s="38" t="s">
        <v>1259</v>
      </c>
      <c r="H51" s="532">
        <v>43101</v>
      </c>
      <c r="I51" s="507">
        <v>44561</v>
      </c>
      <c r="J51" s="37">
        <v>20000</v>
      </c>
      <c r="K51" s="511" t="s">
        <v>0</v>
      </c>
      <c r="N51" s="37">
        <v>20000</v>
      </c>
      <c r="O51" s="37">
        <v>0</v>
      </c>
      <c r="P51" s="38" t="s">
        <v>1260</v>
      </c>
      <c r="Q51" s="38">
        <v>0</v>
      </c>
      <c r="R51" s="38">
        <v>1</v>
      </c>
      <c r="S51" s="38">
        <v>2</v>
      </c>
      <c r="T51" s="506" t="s">
        <v>816</v>
      </c>
      <c r="U51" s="41" t="s">
        <v>1261</v>
      </c>
      <c r="V51" s="509">
        <v>20000</v>
      </c>
      <c r="W51" s="41"/>
      <c r="X51" s="510"/>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0"/>
      <c r="AY51" s="510"/>
      <c r="AZ51" s="510"/>
      <c r="BA51" s="510"/>
      <c r="BB51" s="510"/>
      <c r="BC51" s="510"/>
      <c r="BD51" s="510"/>
      <c r="BE51" s="510"/>
      <c r="BF51" s="510"/>
      <c r="BG51" s="510"/>
      <c r="BH51" s="510"/>
      <c r="BI51" s="510"/>
      <c r="BJ51" s="510"/>
      <c r="BK51" s="510"/>
    </row>
    <row r="52" spans="1:63" s="38" customFormat="1" ht="50" customHeight="1">
      <c r="A52" s="503">
        <v>5</v>
      </c>
      <c r="B52" s="504">
        <v>5.3</v>
      </c>
      <c r="C52" s="34">
        <v>1</v>
      </c>
      <c r="D52" s="38" t="s">
        <v>1262</v>
      </c>
      <c r="E52" s="511" t="s">
        <v>1263</v>
      </c>
      <c r="F52" s="511" t="s">
        <v>45</v>
      </c>
      <c r="G52" s="511" t="s">
        <v>1264</v>
      </c>
      <c r="H52" s="512">
        <v>43832</v>
      </c>
      <c r="I52" s="507">
        <v>44561</v>
      </c>
      <c r="J52" s="37">
        <v>25000</v>
      </c>
      <c r="K52" s="506" t="s">
        <v>0</v>
      </c>
      <c r="L52" s="511" t="s">
        <v>1265</v>
      </c>
      <c r="M52" s="511" t="s">
        <v>1135</v>
      </c>
      <c r="N52" s="37">
        <v>10000</v>
      </c>
      <c r="O52" s="37">
        <v>0</v>
      </c>
      <c r="P52" s="506" t="s">
        <v>1266</v>
      </c>
      <c r="Q52" s="506">
        <v>0</v>
      </c>
      <c r="R52" s="506">
        <v>1</v>
      </c>
      <c r="S52" s="506"/>
      <c r="T52" s="506" t="s">
        <v>816</v>
      </c>
      <c r="U52" s="41" t="s">
        <v>1267</v>
      </c>
      <c r="V52" s="513"/>
      <c r="W52" s="514">
        <v>25000</v>
      </c>
      <c r="X52" s="510"/>
      <c r="Y52" s="510"/>
      <c r="Z52" s="510"/>
      <c r="AA52" s="510"/>
      <c r="AB52" s="510"/>
      <c r="AC52" s="510"/>
      <c r="AD52" s="510"/>
      <c r="AE52" s="510"/>
      <c r="AF52" s="510"/>
      <c r="AG52" s="510"/>
      <c r="AH52" s="510"/>
      <c r="AI52" s="510"/>
      <c r="AJ52" s="510"/>
      <c r="AK52" s="510"/>
      <c r="AL52" s="510"/>
      <c r="AM52" s="510"/>
      <c r="AN52" s="510"/>
      <c r="AO52" s="510"/>
      <c r="AP52" s="510"/>
      <c r="AQ52" s="510"/>
      <c r="AR52" s="510"/>
      <c r="AS52" s="510"/>
      <c r="AT52" s="510"/>
      <c r="AU52" s="510"/>
      <c r="AV52" s="510"/>
      <c r="AW52" s="510"/>
      <c r="AX52" s="510"/>
      <c r="AY52" s="510"/>
      <c r="AZ52" s="510"/>
      <c r="BA52" s="510"/>
      <c r="BB52" s="510"/>
      <c r="BC52" s="510"/>
      <c r="BD52" s="510"/>
      <c r="BE52" s="510"/>
      <c r="BF52" s="510"/>
      <c r="BG52" s="510"/>
      <c r="BH52" s="510"/>
      <c r="BI52" s="510"/>
      <c r="BJ52" s="510"/>
      <c r="BK52" s="510"/>
    </row>
    <row r="53" spans="1:63" s="38" customFormat="1" ht="50" customHeight="1">
      <c r="A53" s="503">
        <v>5</v>
      </c>
      <c r="B53" s="504">
        <v>5.3</v>
      </c>
      <c r="C53" s="34">
        <v>1</v>
      </c>
      <c r="D53" s="38" t="s">
        <v>1268</v>
      </c>
      <c r="E53" s="511" t="s">
        <v>1263</v>
      </c>
      <c r="F53" s="511" t="s">
        <v>45</v>
      </c>
      <c r="G53" s="511" t="s">
        <v>1269</v>
      </c>
      <c r="H53" s="512">
        <v>43832</v>
      </c>
      <c r="I53" s="507">
        <v>44561</v>
      </c>
      <c r="J53" s="37">
        <v>20000</v>
      </c>
      <c r="K53" s="506" t="s">
        <v>0</v>
      </c>
      <c r="L53" s="38" t="s">
        <v>1270</v>
      </c>
      <c r="M53" s="511" t="s">
        <v>1135</v>
      </c>
      <c r="N53" s="37">
        <v>10000</v>
      </c>
      <c r="O53" s="37">
        <v>0</v>
      </c>
      <c r="P53" s="506" t="s">
        <v>1271</v>
      </c>
      <c r="Q53" s="506">
        <v>0</v>
      </c>
      <c r="R53" s="506">
        <v>0</v>
      </c>
      <c r="S53" s="506">
        <v>1</v>
      </c>
      <c r="T53" s="506" t="s">
        <v>816</v>
      </c>
      <c r="U53" s="41" t="s">
        <v>1272</v>
      </c>
      <c r="V53" s="513"/>
      <c r="W53" s="514">
        <v>20000</v>
      </c>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510"/>
      <c r="BC53" s="510"/>
      <c r="BD53" s="510"/>
      <c r="BE53" s="510"/>
      <c r="BF53" s="510"/>
      <c r="BG53" s="510"/>
      <c r="BH53" s="510"/>
      <c r="BI53" s="510"/>
      <c r="BJ53" s="510"/>
      <c r="BK53" s="510"/>
    </row>
    <row r="54" spans="1:63" s="38" customFormat="1" ht="50" customHeight="1">
      <c r="A54" s="503">
        <v>5</v>
      </c>
      <c r="B54" s="504">
        <v>5.2</v>
      </c>
      <c r="C54" s="34">
        <v>1</v>
      </c>
      <c r="D54" s="506" t="s">
        <v>1273</v>
      </c>
      <c r="E54" s="506" t="s">
        <v>1274</v>
      </c>
      <c r="F54" s="530" t="s">
        <v>45</v>
      </c>
      <c r="G54" s="506" t="s">
        <v>1275</v>
      </c>
      <c r="H54" s="507">
        <v>43466</v>
      </c>
      <c r="I54" s="507">
        <v>44561</v>
      </c>
      <c r="J54" s="37">
        <v>10000</v>
      </c>
      <c r="K54" s="506" t="s">
        <v>0</v>
      </c>
      <c r="L54" s="506" t="s">
        <v>1276</v>
      </c>
      <c r="M54" s="506"/>
      <c r="N54" s="37">
        <v>10000</v>
      </c>
      <c r="O54" s="37">
        <v>0</v>
      </c>
      <c r="P54" s="506" t="s">
        <v>1277</v>
      </c>
      <c r="Q54" s="506">
        <v>0</v>
      </c>
      <c r="R54" s="506">
        <v>0</v>
      </c>
      <c r="S54" s="506">
        <v>1</v>
      </c>
      <c r="T54" s="506" t="s">
        <v>816</v>
      </c>
      <c r="U54" s="508" t="s">
        <v>1278</v>
      </c>
      <c r="V54" s="509">
        <v>10000</v>
      </c>
      <c r="W54" s="41"/>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0"/>
      <c r="BK54" s="510"/>
    </row>
    <row r="55" spans="1:63" s="38" customFormat="1" ht="50" customHeight="1">
      <c r="A55" s="503">
        <v>5</v>
      </c>
      <c r="B55" s="504">
        <v>5.2</v>
      </c>
      <c r="C55" s="34">
        <v>1</v>
      </c>
      <c r="D55" s="506" t="s">
        <v>1279</v>
      </c>
      <c r="E55" s="506" t="s">
        <v>1274</v>
      </c>
      <c r="F55" s="530" t="s">
        <v>45</v>
      </c>
      <c r="G55" s="506" t="s">
        <v>1275</v>
      </c>
      <c r="H55" s="507">
        <v>43466</v>
      </c>
      <c r="I55" s="507">
        <v>44561</v>
      </c>
      <c r="J55" s="37">
        <v>10000</v>
      </c>
      <c r="K55" s="506" t="s">
        <v>0</v>
      </c>
      <c r="L55" s="506" t="s">
        <v>1280</v>
      </c>
      <c r="M55" s="506"/>
      <c r="N55" s="37">
        <v>10000</v>
      </c>
      <c r="O55" s="37">
        <v>0</v>
      </c>
      <c r="P55" s="506" t="s">
        <v>1281</v>
      </c>
      <c r="Q55" s="506">
        <v>0</v>
      </c>
      <c r="R55" s="506">
        <v>0</v>
      </c>
      <c r="S55" s="506">
        <v>1</v>
      </c>
      <c r="T55" s="506" t="s">
        <v>816</v>
      </c>
      <c r="U55" s="508" t="s">
        <v>1282</v>
      </c>
      <c r="V55" s="509">
        <v>10000</v>
      </c>
      <c r="W55" s="41"/>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510"/>
      <c r="BK55" s="510"/>
    </row>
    <row r="56" spans="1:63" s="38" customFormat="1" ht="50" customHeight="1">
      <c r="A56" s="503">
        <v>5</v>
      </c>
      <c r="B56" s="504">
        <v>5.2</v>
      </c>
      <c r="C56" s="34">
        <v>1</v>
      </c>
      <c r="D56" s="506" t="s">
        <v>1283</v>
      </c>
      <c r="E56" s="506" t="s">
        <v>1274</v>
      </c>
      <c r="F56" s="530" t="s">
        <v>45</v>
      </c>
      <c r="G56" s="506" t="s">
        <v>1284</v>
      </c>
      <c r="H56" s="507">
        <v>43101</v>
      </c>
      <c r="I56" s="507">
        <v>44561</v>
      </c>
      <c r="J56" s="37">
        <v>10000</v>
      </c>
      <c r="K56" s="506" t="s">
        <v>0</v>
      </c>
      <c r="L56" s="506" t="s">
        <v>1285</v>
      </c>
      <c r="M56" s="506"/>
      <c r="N56" s="37">
        <v>10000</v>
      </c>
      <c r="O56" s="37">
        <v>0</v>
      </c>
      <c r="P56" s="506" t="s">
        <v>1286</v>
      </c>
      <c r="Q56" s="506">
        <v>0</v>
      </c>
      <c r="R56" s="506">
        <v>0</v>
      </c>
      <c r="S56" s="506">
        <v>2</v>
      </c>
      <c r="T56" s="506" t="s">
        <v>816</v>
      </c>
      <c r="U56" s="508" t="s">
        <v>1287</v>
      </c>
      <c r="V56" s="509">
        <v>10000</v>
      </c>
      <c r="W56" s="41"/>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BB56" s="510"/>
      <c r="BC56" s="510"/>
      <c r="BD56" s="510"/>
      <c r="BE56" s="510"/>
      <c r="BF56" s="510"/>
      <c r="BG56" s="510"/>
      <c r="BH56" s="510"/>
      <c r="BI56" s="510"/>
      <c r="BJ56" s="510"/>
      <c r="BK56" s="510"/>
    </row>
    <row r="57" spans="1:63" s="38" customFormat="1" ht="50" customHeight="1">
      <c r="A57" s="503">
        <v>5</v>
      </c>
      <c r="B57" s="504">
        <v>5.2</v>
      </c>
      <c r="C57" s="34">
        <v>1</v>
      </c>
      <c r="D57" s="506" t="s">
        <v>1288</v>
      </c>
      <c r="E57" s="506" t="s">
        <v>1274</v>
      </c>
      <c r="F57" s="530" t="s">
        <v>45</v>
      </c>
      <c r="G57" s="506" t="s">
        <v>1289</v>
      </c>
      <c r="H57" s="507">
        <v>43101</v>
      </c>
      <c r="I57" s="507">
        <v>44561</v>
      </c>
      <c r="J57" s="37">
        <v>10000</v>
      </c>
      <c r="K57" s="506" t="s">
        <v>0</v>
      </c>
      <c r="L57" s="506" t="s">
        <v>1290</v>
      </c>
      <c r="M57" s="506"/>
      <c r="N57" s="37">
        <v>10000</v>
      </c>
      <c r="O57" s="37">
        <v>0</v>
      </c>
      <c r="P57" s="506" t="s">
        <v>1291</v>
      </c>
      <c r="Q57" s="506">
        <v>1</v>
      </c>
      <c r="R57" s="506">
        <v>1</v>
      </c>
      <c r="S57" s="506">
        <v>1</v>
      </c>
      <c r="T57" s="506" t="s">
        <v>816</v>
      </c>
      <c r="U57" s="508" t="s">
        <v>1292</v>
      </c>
      <c r="V57" s="509">
        <v>10000</v>
      </c>
      <c r="W57" s="41"/>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row>
    <row r="58" spans="1:63" s="38" customFormat="1" ht="50" customHeight="1">
      <c r="A58" s="503">
        <v>5</v>
      </c>
      <c r="B58" s="504">
        <v>5.2</v>
      </c>
      <c r="C58" s="34">
        <v>1</v>
      </c>
      <c r="D58" s="506" t="s">
        <v>1293</v>
      </c>
      <c r="E58" s="506" t="s">
        <v>1274</v>
      </c>
      <c r="F58" s="530" t="s">
        <v>45</v>
      </c>
      <c r="G58" s="506" t="s">
        <v>1294</v>
      </c>
      <c r="H58" s="507">
        <v>43101</v>
      </c>
      <c r="I58" s="507">
        <v>44561</v>
      </c>
      <c r="J58" s="37">
        <v>10000</v>
      </c>
      <c r="K58" s="506" t="s">
        <v>0</v>
      </c>
      <c r="L58" s="506" t="s">
        <v>1295</v>
      </c>
      <c r="M58" s="506"/>
      <c r="N58" s="37">
        <v>10000</v>
      </c>
      <c r="O58" s="37">
        <v>0</v>
      </c>
      <c r="P58" s="506" t="s">
        <v>1296</v>
      </c>
      <c r="Q58" s="506">
        <v>1</v>
      </c>
      <c r="R58" s="506">
        <v>1</v>
      </c>
      <c r="S58" s="506">
        <v>1</v>
      </c>
      <c r="T58" s="506" t="s">
        <v>816</v>
      </c>
      <c r="U58" s="508" t="s">
        <v>1297</v>
      </c>
      <c r="V58" s="509">
        <v>10000</v>
      </c>
      <c r="W58" s="41"/>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row>
    <row r="59" spans="1:63" s="38" customFormat="1" ht="50" customHeight="1">
      <c r="A59" s="33">
        <v>5</v>
      </c>
      <c r="B59" s="34">
        <v>5.3</v>
      </c>
      <c r="C59" s="34">
        <v>1</v>
      </c>
      <c r="D59" s="38" t="s">
        <v>1298</v>
      </c>
      <c r="E59" s="38" t="s">
        <v>94</v>
      </c>
      <c r="F59" s="38" t="s">
        <v>45</v>
      </c>
      <c r="G59" s="38" t="s">
        <v>1299</v>
      </c>
      <c r="H59" s="532">
        <v>43101</v>
      </c>
      <c r="I59" s="507">
        <v>44561</v>
      </c>
      <c r="J59" s="37">
        <v>5000</v>
      </c>
      <c r="K59" s="38" t="s">
        <v>0</v>
      </c>
      <c r="L59" s="38" t="s">
        <v>1300</v>
      </c>
      <c r="M59" s="541"/>
      <c r="N59" s="37">
        <v>5000</v>
      </c>
      <c r="O59" s="37">
        <v>0</v>
      </c>
      <c r="P59" s="38" t="s">
        <v>1301</v>
      </c>
      <c r="Q59" s="38">
        <v>0</v>
      </c>
      <c r="R59" s="38">
        <v>0</v>
      </c>
      <c r="S59" s="38">
        <v>0</v>
      </c>
      <c r="T59" s="38" t="s">
        <v>816</v>
      </c>
      <c r="U59" s="41" t="s">
        <v>1302</v>
      </c>
      <c r="V59" s="509">
        <v>5000</v>
      </c>
      <c r="W59" s="41"/>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row>
    <row r="60" spans="1:63" s="520" customFormat="1" ht="50" customHeight="1">
      <c r="A60" s="33">
        <v>5</v>
      </c>
      <c r="B60" s="527">
        <v>5.2</v>
      </c>
      <c r="C60" s="527">
        <v>1</v>
      </c>
      <c r="D60" s="520" t="s">
        <v>1303</v>
      </c>
      <c r="E60" s="520" t="s">
        <v>1179</v>
      </c>
      <c r="F60" s="520" t="s">
        <v>45</v>
      </c>
      <c r="G60" s="520" t="s">
        <v>1304</v>
      </c>
      <c r="H60" s="542">
        <v>43831</v>
      </c>
      <c r="I60" s="519">
        <v>44561</v>
      </c>
      <c r="J60" s="446">
        <v>18000</v>
      </c>
      <c r="K60" s="520" t="s">
        <v>0</v>
      </c>
      <c r="L60" s="520" t="s">
        <v>1305</v>
      </c>
      <c r="M60" s="520" t="s">
        <v>781</v>
      </c>
      <c r="N60" s="446">
        <v>18000</v>
      </c>
      <c r="O60" s="446">
        <v>0</v>
      </c>
      <c r="P60" s="520" t="s">
        <v>1306</v>
      </c>
      <c r="Q60" s="520">
        <v>1</v>
      </c>
      <c r="R60" s="520">
        <v>1</v>
      </c>
      <c r="S60" s="520">
        <v>1</v>
      </c>
      <c r="T60" s="520" t="s">
        <v>607</v>
      </c>
      <c r="U60" s="523" t="s">
        <v>1307</v>
      </c>
      <c r="V60" s="522">
        <v>18000</v>
      </c>
      <c r="W60" s="523"/>
      <c r="X60" s="524"/>
      <c r="Y60" s="524"/>
      <c r="Z60" s="524"/>
      <c r="AA60" s="524"/>
      <c r="AB60" s="524"/>
      <c r="AC60" s="524"/>
      <c r="AD60" s="524"/>
      <c r="AE60" s="524"/>
      <c r="AF60" s="524"/>
      <c r="AG60" s="524"/>
      <c r="AH60" s="524"/>
      <c r="AI60" s="524"/>
      <c r="AJ60" s="524"/>
      <c r="AK60" s="524"/>
      <c r="AL60" s="524"/>
      <c r="AM60" s="524"/>
      <c r="AN60" s="524"/>
      <c r="AO60" s="524"/>
      <c r="AP60" s="524"/>
      <c r="AQ60" s="524"/>
      <c r="AR60" s="524"/>
      <c r="AS60" s="524"/>
      <c r="AT60" s="524"/>
      <c r="AU60" s="524"/>
      <c r="AV60" s="524"/>
      <c r="AW60" s="524"/>
      <c r="AX60" s="524"/>
      <c r="AY60" s="524"/>
      <c r="AZ60" s="524"/>
      <c r="BA60" s="524"/>
      <c r="BB60" s="524"/>
      <c r="BC60" s="524"/>
      <c r="BD60" s="524"/>
      <c r="BE60" s="524"/>
      <c r="BF60" s="524"/>
      <c r="BG60" s="524"/>
      <c r="BH60" s="524"/>
      <c r="BI60" s="524"/>
      <c r="BJ60" s="524"/>
      <c r="BK60" s="524"/>
    </row>
    <row r="61" spans="1:63" s="38" customFormat="1" ht="50" customHeight="1">
      <c r="A61" s="33">
        <v>5</v>
      </c>
      <c r="B61" s="34">
        <v>5.2</v>
      </c>
      <c r="C61" s="34">
        <v>1</v>
      </c>
      <c r="D61" s="38" t="s">
        <v>1308</v>
      </c>
      <c r="E61" s="38" t="s">
        <v>1179</v>
      </c>
      <c r="F61" s="38" t="s">
        <v>45</v>
      </c>
      <c r="G61" s="38" t="s">
        <v>1309</v>
      </c>
      <c r="H61" s="532">
        <v>43831</v>
      </c>
      <c r="I61" s="507">
        <v>44561</v>
      </c>
      <c r="J61" s="37">
        <v>22000</v>
      </c>
      <c r="K61" s="38" t="s">
        <v>0</v>
      </c>
      <c r="L61" s="38" t="s">
        <v>1310</v>
      </c>
      <c r="N61" s="37">
        <v>22000</v>
      </c>
      <c r="O61" s="37">
        <v>0</v>
      </c>
      <c r="P61" s="38" t="s">
        <v>1311</v>
      </c>
      <c r="Q61" s="38">
        <v>0</v>
      </c>
      <c r="R61" s="38">
        <v>0</v>
      </c>
      <c r="S61" s="38">
        <v>0</v>
      </c>
      <c r="T61" s="38" t="s">
        <v>607</v>
      </c>
      <c r="U61" s="41" t="s">
        <v>1312</v>
      </c>
      <c r="V61" s="509">
        <v>22000</v>
      </c>
      <c r="W61" s="41"/>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row>
    <row r="62" spans="1:63" s="38" customFormat="1" ht="50" customHeight="1">
      <c r="A62" s="33">
        <v>5</v>
      </c>
      <c r="B62" s="34">
        <v>5.3</v>
      </c>
      <c r="C62" s="34">
        <v>1</v>
      </c>
      <c r="D62" s="38" t="s">
        <v>1313</v>
      </c>
      <c r="E62" s="38" t="s">
        <v>1179</v>
      </c>
      <c r="F62" s="38" t="s">
        <v>45</v>
      </c>
      <c r="G62" s="38" t="s">
        <v>1314</v>
      </c>
      <c r="H62" s="532">
        <v>43831</v>
      </c>
      <c r="I62" s="507">
        <v>44561</v>
      </c>
      <c r="J62" s="37">
        <v>7000</v>
      </c>
      <c r="K62" s="38" t="s">
        <v>0</v>
      </c>
      <c r="L62" s="38" t="s">
        <v>1315</v>
      </c>
      <c r="N62" s="37">
        <v>7000</v>
      </c>
      <c r="O62" s="37">
        <v>0</v>
      </c>
      <c r="P62" s="38" t="s">
        <v>1316</v>
      </c>
      <c r="Q62" s="38">
        <v>0</v>
      </c>
      <c r="R62" s="38">
        <v>0</v>
      </c>
      <c r="S62" s="38">
        <v>1</v>
      </c>
      <c r="T62" s="38" t="s">
        <v>607</v>
      </c>
      <c r="U62" s="41" t="s">
        <v>1317</v>
      </c>
      <c r="V62" s="509">
        <v>7000</v>
      </c>
      <c r="W62" s="41"/>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row>
    <row r="63" spans="1:63" s="520" customFormat="1" ht="50" customHeight="1">
      <c r="A63" s="503">
        <v>5</v>
      </c>
      <c r="B63" s="526">
        <v>5.2</v>
      </c>
      <c r="C63" s="527">
        <v>1</v>
      </c>
      <c r="D63" s="517" t="s">
        <v>1318</v>
      </c>
      <c r="E63" s="543" t="s">
        <v>1319</v>
      </c>
      <c r="F63" s="543" t="s">
        <v>45</v>
      </c>
      <c r="G63" s="543" t="s">
        <v>1320</v>
      </c>
      <c r="H63" s="544">
        <v>44197</v>
      </c>
      <c r="I63" s="519">
        <v>44561</v>
      </c>
      <c r="J63" s="446">
        <v>25000</v>
      </c>
      <c r="K63" s="543" t="s">
        <v>1321</v>
      </c>
      <c r="L63" s="543" t="s">
        <v>1322</v>
      </c>
      <c r="M63" s="545" t="s">
        <v>781</v>
      </c>
      <c r="N63" s="446">
        <v>25000</v>
      </c>
      <c r="O63" s="446">
        <v>0</v>
      </c>
      <c r="P63" s="543" t="s">
        <v>1323</v>
      </c>
      <c r="Q63" s="543">
        <v>1</v>
      </c>
      <c r="R63" s="543">
        <v>1</v>
      </c>
      <c r="S63" s="543">
        <v>2</v>
      </c>
      <c r="T63" s="520" t="s">
        <v>607</v>
      </c>
      <c r="U63" s="521" t="s">
        <v>1324</v>
      </c>
      <c r="V63" s="522">
        <v>25000</v>
      </c>
      <c r="W63" s="523"/>
      <c r="X63" s="524"/>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524"/>
      <c r="AX63" s="524"/>
      <c r="AY63" s="524"/>
      <c r="AZ63" s="524"/>
      <c r="BA63" s="524"/>
      <c r="BB63" s="524"/>
      <c r="BC63" s="524"/>
      <c r="BD63" s="524"/>
      <c r="BE63" s="524"/>
      <c r="BF63" s="524"/>
      <c r="BG63" s="524"/>
      <c r="BH63" s="524"/>
      <c r="BI63" s="524"/>
      <c r="BJ63" s="524"/>
      <c r="BK63" s="524"/>
    </row>
    <row r="64" spans="1:63" s="520" customFormat="1" ht="50" customHeight="1">
      <c r="A64" s="503">
        <v>5</v>
      </c>
      <c r="B64" s="526">
        <v>5.2</v>
      </c>
      <c r="C64" s="527">
        <v>1</v>
      </c>
      <c r="D64" s="517" t="s">
        <v>1325</v>
      </c>
      <c r="E64" s="543" t="s">
        <v>1326</v>
      </c>
      <c r="F64" s="543" t="s">
        <v>45</v>
      </c>
      <c r="G64" s="543" t="s">
        <v>1327</v>
      </c>
      <c r="H64" s="544">
        <v>44197</v>
      </c>
      <c r="I64" s="519">
        <v>44561</v>
      </c>
      <c r="J64" s="446">
        <v>25000</v>
      </c>
      <c r="K64" s="543" t="s">
        <v>1321</v>
      </c>
      <c r="L64" s="543" t="s">
        <v>1328</v>
      </c>
      <c r="M64" s="545" t="s">
        <v>781</v>
      </c>
      <c r="N64" s="446">
        <v>25000</v>
      </c>
      <c r="O64" s="446">
        <v>0</v>
      </c>
      <c r="P64" s="543" t="s">
        <v>1329</v>
      </c>
      <c r="Q64" s="543">
        <v>1</v>
      </c>
      <c r="R64" s="543">
        <v>1</v>
      </c>
      <c r="S64" s="543">
        <v>2</v>
      </c>
      <c r="T64" s="520" t="s">
        <v>607</v>
      </c>
      <c r="U64" s="521" t="s">
        <v>1325</v>
      </c>
      <c r="V64" s="522">
        <v>25000</v>
      </c>
      <c r="W64" s="523"/>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4"/>
      <c r="AZ64" s="524"/>
      <c r="BA64" s="524"/>
      <c r="BB64" s="524"/>
      <c r="BC64" s="524"/>
      <c r="BD64" s="524"/>
      <c r="BE64" s="524"/>
      <c r="BF64" s="524"/>
      <c r="BG64" s="524"/>
      <c r="BH64" s="524"/>
      <c r="BI64" s="524"/>
      <c r="BJ64" s="524"/>
      <c r="BK64" s="524"/>
    </row>
    <row r="65" spans="1:63" s="520" customFormat="1" ht="50" customHeight="1">
      <c r="A65" s="503">
        <v>5</v>
      </c>
      <c r="B65" s="526">
        <v>5.2</v>
      </c>
      <c r="C65" s="527">
        <v>1</v>
      </c>
      <c r="D65" s="543" t="s">
        <v>1330</v>
      </c>
      <c r="E65" s="543" t="s">
        <v>1326</v>
      </c>
      <c r="F65" s="543" t="s">
        <v>45</v>
      </c>
      <c r="G65" s="543" t="s">
        <v>1331</v>
      </c>
      <c r="H65" s="544">
        <v>44197</v>
      </c>
      <c r="I65" s="519">
        <v>44561</v>
      </c>
      <c r="J65" s="446">
        <v>25000</v>
      </c>
      <c r="K65" s="543" t="s">
        <v>1321</v>
      </c>
      <c r="L65" s="543" t="s">
        <v>1332</v>
      </c>
      <c r="M65" s="511" t="s">
        <v>1135</v>
      </c>
      <c r="N65" s="37">
        <v>10000</v>
      </c>
      <c r="O65" s="446">
        <v>0</v>
      </c>
      <c r="P65" s="543" t="s">
        <v>1333</v>
      </c>
      <c r="Q65" s="543">
        <v>1</v>
      </c>
      <c r="R65" s="543">
        <v>1</v>
      </c>
      <c r="S65" s="543">
        <v>2</v>
      </c>
      <c r="T65" s="543" t="s">
        <v>607</v>
      </c>
      <c r="U65" s="546" t="s">
        <v>1334</v>
      </c>
      <c r="V65" s="547"/>
      <c r="W65" s="548">
        <v>25000</v>
      </c>
      <c r="X65" s="524"/>
      <c r="Y65" s="524"/>
      <c r="Z65" s="524"/>
      <c r="AA65" s="524"/>
      <c r="AB65" s="524"/>
      <c r="AC65" s="524"/>
      <c r="AD65" s="524"/>
      <c r="AE65" s="524"/>
      <c r="AF65" s="524"/>
      <c r="AG65" s="524"/>
      <c r="AH65" s="524"/>
      <c r="AI65" s="524"/>
      <c r="AJ65" s="524"/>
      <c r="AK65" s="524"/>
      <c r="AL65" s="524"/>
      <c r="AM65" s="524"/>
      <c r="AN65" s="524"/>
      <c r="AO65" s="524"/>
      <c r="AP65" s="524"/>
      <c r="AQ65" s="524"/>
      <c r="AR65" s="524"/>
      <c r="AS65" s="524"/>
      <c r="AT65" s="524"/>
      <c r="AU65" s="524"/>
      <c r="AV65" s="524"/>
      <c r="AW65" s="524"/>
      <c r="AX65" s="524"/>
      <c r="AY65" s="524"/>
      <c r="AZ65" s="524"/>
      <c r="BA65" s="524"/>
      <c r="BB65" s="524"/>
      <c r="BC65" s="524"/>
      <c r="BD65" s="524"/>
      <c r="BE65" s="524"/>
      <c r="BF65" s="524"/>
      <c r="BG65" s="524"/>
      <c r="BH65" s="524"/>
      <c r="BI65" s="524"/>
      <c r="BJ65" s="524"/>
      <c r="BK65" s="524"/>
    </row>
    <row r="66" spans="1:63" s="520" customFormat="1" ht="50" customHeight="1">
      <c r="A66" s="503">
        <v>5</v>
      </c>
      <c r="B66" s="526">
        <v>5.3</v>
      </c>
      <c r="C66" s="527">
        <v>1</v>
      </c>
      <c r="D66" s="543" t="s">
        <v>1335</v>
      </c>
      <c r="E66" s="543" t="s">
        <v>1326</v>
      </c>
      <c r="F66" s="543" t="s">
        <v>45</v>
      </c>
      <c r="G66" s="543" t="s">
        <v>1336</v>
      </c>
      <c r="H66" s="544">
        <v>44197</v>
      </c>
      <c r="I66" s="519">
        <v>44561</v>
      </c>
      <c r="J66" s="446">
        <v>5000</v>
      </c>
      <c r="K66" s="543" t="s">
        <v>0</v>
      </c>
      <c r="L66" s="543" t="s">
        <v>1337</v>
      </c>
      <c r="M66" s="545" t="s">
        <v>781</v>
      </c>
      <c r="N66" s="446">
        <v>5000</v>
      </c>
      <c r="O66" s="446">
        <v>0</v>
      </c>
      <c r="P66" s="543" t="s">
        <v>1335</v>
      </c>
      <c r="Q66" s="520">
        <v>1</v>
      </c>
      <c r="R66" s="520">
        <v>1</v>
      </c>
      <c r="S66" s="520">
        <v>2</v>
      </c>
      <c r="T66" s="520" t="s">
        <v>607</v>
      </c>
      <c r="U66" s="521" t="s">
        <v>1338</v>
      </c>
      <c r="V66" s="522">
        <v>5000</v>
      </c>
      <c r="W66" s="523"/>
      <c r="X66" s="524"/>
      <c r="Y66" s="524"/>
      <c r="Z66" s="524"/>
      <c r="AA66" s="524"/>
      <c r="AB66" s="524"/>
      <c r="AC66" s="524"/>
      <c r="AD66" s="524"/>
      <c r="AE66" s="524"/>
      <c r="AF66" s="524"/>
      <c r="AG66" s="524"/>
      <c r="AH66" s="524"/>
      <c r="AI66" s="524"/>
      <c r="AJ66" s="524"/>
      <c r="AK66" s="524"/>
      <c r="AL66" s="524"/>
      <c r="AM66" s="524"/>
      <c r="AN66" s="524"/>
      <c r="AO66" s="524"/>
      <c r="AP66" s="524"/>
      <c r="AQ66" s="524"/>
      <c r="AR66" s="524"/>
      <c r="AS66" s="524"/>
      <c r="AT66" s="524"/>
      <c r="AU66" s="524"/>
      <c r="AV66" s="524"/>
      <c r="AW66" s="524"/>
      <c r="AX66" s="524"/>
      <c r="AY66" s="524"/>
      <c r="AZ66" s="524"/>
      <c r="BA66" s="524"/>
      <c r="BB66" s="524"/>
      <c r="BC66" s="524"/>
      <c r="BD66" s="524"/>
      <c r="BE66" s="524"/>
      <c r="BF66" s="524"/>
      <c r="BG66" s="524"/>
      <c r="BH66" s="524"/>
      <c r="BI66" s="524"/>
      <c r="BJ66" s="524"/>
      <c r="BK66" s="524"/>
    </row>
    <row r="67" spans="1:63" s="520" customFormat="1" ht="50" customHeight="1">
      <c r="A67" s="503">
        <v>5</v>
      </c>
      <c r="B67" s="526">
        <v>5.2</v>
      </c>
      <c r="C67" s="527"/>
      <c r="D67" s="517" t="s">
        <v>1339</v>
      </c>
      <c r="E67" s="517" t="s">
        <v>1117</v>
      </c>
      <c r="F67" s="528" t="s">
        <v>45</v>
      </c>
      <c r="G67" s="517" t="s">
        <v>1340</v>
      </c>
      <c r="H67" s="542">
        <v>44197</v>
      </c>
      <c r="I67" s="519">
        <v>44561</v>
      </c>
      <c r="J67" s="446">
        <v>10000</v>
      </c>
      <c r="K67" s="520" t="s">
        <v>0</v>
      </c>
      <c r="L67" s="520" t="s">
        <v>1341</v>
      </c>
      <c r="M67" s="520" t="s">
        <v>781</v>
      </c>
      <c r="N67" s="446">
        <v>10000</v>
      </c>
      <c r="O67" s="446">
        <v>0</v>
      </c>
      <c r="P67" s="520" t="s">
        <v>1342</v>
      </c>
      <c r="Q67" s="520">
        <v>1</v>
      </c>
      <c r="R67" s="520">
        <v>1</v>
      </c>
      <c r="S67" s="520">
        <v>1</v>
      </c>
      <c r="T67" s="520" t="s">
        <v>5</v>
      </c>
      <c r="U67" s="523" t="s">
        <v>1343</v>
      </c>
      <c r="V67" s="522">
        <v>10000</v>
      </c>
      <c r="W67" s="523"/>
      <c r="X67" s="524"/>
      <c r="Y67" s="524"/>
      <c r="Z67" s="524"/>
      <c r="AA67" s="524"/>
      <c r="AB67" s="524"/>
      <c r="AC67" s="524"/>
      <c r="AD67" s="524"/>
      <c r="AE67" s="524"/>
      <c r="AF67" s="524"/>
      <c r="AG67" s="524"/>
      <c r="AH67" s="524"/>
      <c r="AI67" s="524"/>
      <c r="AJ67" s="524"/>
      <c r="AK67" s="524"/>
      <c r="AL67" s="524"/>
      <c r="AM67" s="524"/>
      <c r="AN67" s="524"/>
      <c r="AO67" s="524"/>
      <c r="AP67" s="524"/>
      <c r="AQ67" s="524"/>
      <c r="AR67" s="524"/>
      <c r="AS67" s="524"/>
      <c r="AT67" s="524"/>
      <c r="AU67" s="524"/>
      <c r="AV67" s="524"/>
      <c r="AW67" s="524"/>
      <c r="AX67" s="524"/>
      <c r="AY67" s="524"/>
      <c r="AZ67" s="524"/>
      <c r="BA67" s="524"/>
      <c r="BB67" s="524"/>
      <c r="BC67" s="524"/>
      <c r="BD67" s="524"/>
      <c r="BE67" s="524"/>
      <c r="BF67" s="524"/>
      <c r="BG67" s="524"/>
      <c r="BH67" s="524"/>
      <c r="BI67" s="524"/>
      <c r="BJ67" s="524"/>
      <c r="BK67" s="524"/>
    </row>
    <row r="68" spans="1:63" s="520" customFormat="1" ht="50" customHeight="1">
      <c r="A68" s="503">
        <v>5</v>
      </c>
      <c r="B68" s="526">
        <v>5.2</v>
      </c>
      <c r="C68" s="527"/>
      <c r="D68" s="517" t="s">
        <v>1344</v>
      </c>
      <c r="E68" s="517" t="s">
        <v>1117</v>
      </c>
      <c r="F68" s="528" t="s">
        <v>45</v>
      </c>
      <c r="G68" s="517" t="s">
        <v>1345</v>
      </c>
      <c r="H68" s="542">
        <v>44197</v>
      </c>
      <c r="I68" s="519">
        <v>44561</v>
      </c>
      <c r="J68" s="446">
        <v>10000</v>
      </c>
      <c r="K68" s="520" t="s">
        <v>0</v>
      </c>
      <c r="L68" s="520" t="s">
        <v>1346</v>
      </c>
      <c r="M68" s="520" t="s">
        <v>781</v>
      </c>
      <c r="N68" s="446">
        <v>10000</v>
      </c>
      <c r="O68" s="446">
        <v>0</v>
      </c>
      <c r="P68" s="520" t="s">
        <v>1347</v>
      </c>
      <c r="Q68" s="520">
        <v>1</v>
      </c>
      <c r="R68" s="520">
        <v>1</v>
      </c>
      <c r="S68" s="520">
        <v>1</v>
      </c>
      <c r="T68" s="520" t="s">
        <v>607</v>
      </c>
      <c r="U68" s="523" t="s">
        <v>1348</v>
      </c>
      <c r="V68" s="522">
        <v>10000</v>
      </c>
      <c r="W68" s="523"/>
      <c r="X68" s="524"/>
      <c r="Y68" s="524"/>
      <c r="Z68" s="524"/>
      <c r="AA68" s="524"/>
      <c r="AB68" s="524"/>
      <c r="AC68" s="524"/>
      <c r="AD68" s="524"/>
      <c r="AE68" s="524"/>
      <c r="AF68" s="524"/>
      <c r="AG68" s="524"/>
      <c r="AH68" s="524"/>
      <c r="AI68" s="524"/>
      <c r="AJ68" s="524"/>
      <c r="AK68" s="524"/>
      <c r="AL68" s="524"/>
      <c r="AM68" s="524"/>
      <c r="AN68" s="524"/>
      <c r="AO68" s="524"/>
      <c r="AP68" s="524"/>
      <c r="AQ68" s="524"/>
      <c r="AR68" s="524"/>
      <c r="AS68" s="524"/>
      <c r="AT68" s="524"/>
      <c r="AU68" s="524"/>
      <c r="AV68" s="524"/>
      <c r="AW68" s="524"/>
      <c r="AX68" s="524"/>
      <c r="AY68" s="524"/>
      <c r="AZ68" s="524"/>
      <c r="BA68" s="524"/>
      <c r="BB68" s="524"/>
      <c r="BC68" s="524"/>
      <c r="BD68" s="524"/>
      <c r="BE68" s="524"/>
      <c r="BF68" s="524"/>
      <c r="BG68" s="524"/>
      <c r="BH68" s="524"/>
      <c r="BI68" s="524"/>
      <c r="BJ68" s="524"/>
      <c r="BK68" s="524"/>
    </row>
    <row r="69" spans="1:63" s="517" customFormat="1" ht="50" customHeight="1">
      <c r="A69" s="503">
        <v>5</v>
      </c>
      <c r="B69" s="526">
        <v>5.2</v>
      </c>
      <c r="C69" s="527"/>
      <c r="D69" s="517" t="s">
        <v>1349</v>
      </c>
      <c r="E69" s="517" t="s">
        <v>1117</v>
      </c>
      <c r="F69" s="528" t="s">
        <v>45</v>
      </c>
      <c r="G69" s="517" t="s">
        <v>1350</v>
      </c>
      <c r="H69" s="542">
        <v>44197</v>
      </c>
      <c r="I69" s="519">
        <v>44561</v>
      </c>
      <c r="J69" s="446">
        <v>10000</v>
      </c>
      <c r="K69" s="520" t="s">
        <v>0</v>
      </c>
      <c r="L69" s="520" t="s">
        <v>1351</v>
      </c>
      <c r="M69" s="520" t="s">
        <v>781</v>
      </c>
      <c r="N69" s="446">
        <v>10000</v>
      </c>
      <c r="O69" s="446">
        <v>0</v>
      </c>
      <c r="P69" s="520" t="s">
        <v>1352</v>
      </c>
      <c r="Q69" s="520">
        <v>1</v>
      </c>
      <c r="R69" s="520">
        <v>1</v>
      </c>
      <c r="S69" s="520">
        <v>1</v>
      </c>
      <c r="T69" s="520" t="s">
        <v>5</v>
      </c>
      <c r="U69" s="523" t="s">
        <v>1353</v>
      </c>
      <c r="V69" s="522">
        <v>10000</v>
      </c>
      <c r="W69" s="521"/>
      <c r="X69" s="549"/>
      <c r="Y69" s="549"/>
      <c r="Z69" s="549"/>
      <c r="AA69" s="549"/>
      <c r="AB69" s="549"/>
      <c r="AC69" s="549"/>
      <c r="AD69" s="549"/>
      <c r="AE69" s="549"/>
      <c r="AF69" s="549"/>
      <c r="AG69" s="549"/>
      <c r="AH69" s="549"/>
      <c r="AI69" s="549"/>
      <c r="AJ69" s="549"/>
      <c r="AK69" s="549"/>
      <c r="AL69" s="549"/>
      <c r="AM69" s="549"/>
      <c r="AN69" s="549"/>
      <c r="AO69" s="549"/>
      <c r="AP69" s="549"/>
      <c r="AQ69" s="549"/>
      <c r="AR69" s="549"/>
      <c r="AS69" s="549"/>
      <c r="AT69" s="549"/>
      <c r="AU69" s="549"/>
      <c r="AV69" s="549"/>
      <c r="AW69" s="549"/>
      <c r="AX69" s="549"/>
      <c r="AY69" s="549"/>
      <c r="AZ69" s="549"/>
      <c r="BA69" s="549"/>
      <c r="BB69" s="549"/>
      <c r="BC69" s="549"/>
      <c r="BD69" s="549"/>
      <c r="BE69" s="549"/>
      <c r="BF69" s="549"/>
      <c r="BG69" s="549"/>
      <c r="BH69" s="549"/>
      <c r="BI69" s="549"/>
      <c r="BJ69" s="549"/>
      <c r="BK69" s="549"/>
    </row>
    <row r="70" spans="1:63" s="549" customFormat="1" ht="50" customHeight="1">
      <c r="A70" s="503">
        <v>5</v>
      </c>
      <c r="B70" s="526">
        <v>5.2</v>
      </c>
      <c r="C70" s="527"/>
      <c r="D70" s="517" t="s">
        <v>1354</v>
      </c>
      <c r="E70" s="517" t="s">
        <v>1117</v>
      </c>
      <c r="F70" s="528" t="s">
        <v>45</v>
      </c>
      <c r="G70" s="517" t="s">
        <v>1355</v>
      </c>
      <c r="H70" s="542">
        <v>44197</v>
      </c>
      <c r="I70" s="519">
        <v>44561</v>
      </c>
      <c r="J70" s="446">
        <v>5000</v>
      </c>
      <c r="K70" s="520" t="s">
        <v>0</v>
      </c>
      <c r="L70" s="520" t="s">
        <v>1356</v>
      </c>
      <c r="M70" s="524" t="s">
        <v>781</v>
      </c>
      <c r="N70" s="446">
        <v>5000</v>
      </c>
      <c r="O70" s="446">
        <v>0</v>
      </c>
      <c r="P70" s="520" t="s">
        <v>1357</v>
      </c>
      <c r="Q70" s="520">
        <v>1</v>
      </c>
      <c r="R70" s="520">
        <v>1</v>
      </c>
      <c r="S70" s="520">
        <v>1</v>
      </c>
      <c r="T70" s="520" t="s">
        <v>5</v>
      </c>
      <c r="U70" s="523" t="s">
        <v>1358</v>
      </c>
      <c r="V70" s="522">
        <v>5000</v>
      </c>
      <c r="W70" s="521"/>
    </row>
    <row r="71" spans="1:63" s="549" customFormat="1" ht="50" customHeight="1">
      <c r="A71" s="503">
        <v>5</v>
      </c>
      <c r="B71" s="526">
        <v>5.2</v>
      </c>
      <c r="C71" s="527"/>
      <c r="D71" s="543" t="s">
        <v>1359</v>
      </c>
      <c r="E71" s="511" t="s">
        <v>1117</v>
      </c>
      <c r="F71" s="543" t="s">
        <v>45</v>
      </c>
      <c r="G71" s="543" t="s">
        <v>1360</v>
      </c>
      <c r="H71" s="542">
        <v>44197</v>
      </c>
      <c r="I71" s="519">
        <v>44561</v>
      </c>
      <c r="J71" s="446">
        <v>25000</v>
      </c>
      <c r="K71" s="520" t="s">
        <v>0</v>
      </c>
      <c r="L71" s="520" t="s">
        <v>1361</v>
      </c>
      <c r="M71" s="511" t="s">
        <v>1135</v>
      </c>
      <c r="N71" s="37">
        <v>10000</v>
      </c>
      <c r="O71" s="446">
        <v>0</v>
      </c>
      <c r="P71" s="520" t="s">
        <v>1362</v>
      </c>
      <c r="Q71" s="520">
        <v>1</v>
      </c>
      <c r="R71" s="520">
        <v>1</v>
      </c>
      <c r="S71" s="520">
        <v>1</v>
      </c>
      <c r="T71" s="520" t="s">
        <v>5</v>
      </c>
      <c r="U71" s="523" t="s">
        <v>1363</v>
      </c>
      <c r="V71" s="550">
        <v>0</v>
      </c>
      <c r="W71" s="548">
        <v>25000</v>
      </c>
    </row>
    <row r="72" spans="1:63" s="549" customFormat="1" ht="50" customHeight="1">
      <c r="A72" s="33">
        <v>5</v>
      </c>
      <c r="B72" s="527">
        <v>5.0999999999999996</v>
      </c>
      <c r="C72" s="527">
        <v>1</v>
      </c>
      <c r="D72" s="520" t="s">
        <v>1364</v>
      </c>
      <c r="E72" s="520" t="s">
        <v>1117</v>
      </c>
      <c r="F72" s="520" t="s">
        <v>45</v>
      </c>
      <c r="G72" s="520" t="s">
        <v>1365</v>
      </c>
      <c r="H72" s="542">
        <v>44197</v>
      </c>
      <c r="I72" s="519">
        <v>44561</v>
      </c>
      <c r="J72" s="446">
        <v>10000</v>
      </c>
      <c r="K72" s="520" t="s">
        <v>0</v>
      </c>
      <c r="L72" s="520" t="s">
        <v>1366</v>
      </c>
      <c r="M72" s="524" t="s">
        <v>781</v>
      </c>
      <c r="N72" s="446">
        <v>10000</v>
      </c>
      <c r="O72" s="446">
        <v>0</v>
      </c>
      <c r="P72" s="520" t="s">
        <v>1367</v>
      </c>
      <c r="Q72" s="520">
        <v>1</v>
      </c>
      <c r="R72" s="520">
        <v>1</v>
      </c>
      <c r="S72" s="520">
        <v>1</v>
      </c>
      <c r="T72" s="520" t="s">
        <v>768</v>
      </c>
      <c r="U72" s="523" t="s">
        <v>1368</v>
      </c>
      <c r="V72" s="522">
        <v>10000</v>
      </c>
      <c r="W72" s="521"/>
    </row>
    <row r="73" spans="1:63" s="549" customFormat="1" ht="50" customHeight="1">
      <c r="A73" s="503">
        <v>5</v>
      </c>
      <c r="B73" s="526">
        <v>5.2</v>
      </c>
      <c r="C73" s="527"/>
      <c r="D73" s="517" t="s">
        <v>1369</v>
      </c>
      <c r="E73" s="517" t="s">
        <v>1370</v>
      </c>
      <c r="F73" s="528" t="s">
        <v>45</v>
      </c>
      <c r="G73" s="517" t="s">
        <v>1371</v>
      </c>
      <c r="H73" s="542">
        <v>44197</v>
      </c>
      <c r="I73" s="519">
        <v>44561</v>
      </c>
      <c r="J73" s="446">
        <v>20000</v>
      </c>
      <c r="K73" s="520" t="s">
        <v>0</v>
      </c>
      <c r="L73" s="520" t="s">
        <v>1372</v>
      </c>
      <c r="M73" s="524" t="s">
        <v>781</v>
      </c>
      <c r="N73" s="446">
        <v>20000</v>
      </c>
      <c r="O73" s="446">
        <v>0</v>
      </c>
      <c r="P73" s="520" t="s">
        <v>1373</v>
      </c>
      <c r="Q73" s="520">
        <v>1</v>
      </c>
      <c r="R73" s="520">
        <v>1</v>
      </c>
      <c r="S73" s="520">
        <v>1</v>
      </c>
      <c r="T73" s="520" t="s">
        <v>5</v>
      </c>
      <c r="U73" s="523" t="s">
        <v>1374</v>
      </c>
      <c r="V73" s="522">
        <v>20000</v>
      </c>
      <c r="W73" s="521"/>
    </row>
    <row r="74" spans="1:63" s="534" customFormat="1" ht="18" customHeight="1">
      <c r="A74" s="128"/>
      <c r="B74" s="129"/>
      <c r="C74" s="129"/>
      <c r="D74" s="130"/>
      <c r="E74" s="130"/>
      <c r="F74" s="130"/>
      <c r="G74" s="130"/>
      <c r="H74" s="551"/>
      <c r="I74" s="552"/>
      <c r="J74" s="442"/>
      <c r="K74" s="130"/>
      <c r="L74" s="203" t="s">
        <v>475</v>
      </c>
      <c r="M74" s="553">
        <f>N74+O74</f>
        <v>705655</v>
      </c>
      <c r="N74" s="442">
        <f>SUM(N18:N73)</f>
        <v>705655</v>
      </c>
      <c r="O74" s="442">
        <f>SUM(O18:O73)</f>
        <v>0</v>
      </c>
      <c r="P74" s="130"/>
      <c r="Q74" s="130"/>
      <c r="R74" s="130"/>
      <c r="S74" s="130"/>
      <c r="T74" s="554"/>
      <c r="U74" s="140"/>
      <c r="V74" s="555">
        <f>SUM(V18:V73)</f>
        <v>647000</v>
      </c>
      <c r="W74" s="556">
        <f>SUM(W18:W73)</f>
        <v>170000</v>
      </c>
    </row>
    <row r="75" spans="1:63" s="534" customFormat="1" ht="18" customHeight="1">
      <c r="A75" s="557" t="s">
        <v>476</v>
      </c>
      <c r="B75" s="34"/>
      <c r="C75" s="34"/>
      <c r="D75" s="38"/>
      <c r="E75" s="38"/>
      <c r="F75" s="38"/>
      <c r="G75" s="38"/>
      <c r="H75" s="532"/>
      <c r="I75" s="507"/>
      <c r="J75" s="37"/>
      <c r="K75" s="38"/>
      <c r="L75" s="38"/>
      <c r="M75" s="38"/>
      <c r="N75" s="37"/>
      <c r="O75" s="37"/>
      <c r="P75" s="38"/>
      <c r="Q75" s="38"/>
      <c r="R75" s="38"/>
      <c r="S75" s="38"/>
      <c r="T75" s="558"/>
      <c r="U75" s="41"/>
      <c r="V75" s="559"/>
      <c r="W75" s="508"/>
    </row>
    <row r="76" spans="1:63" s="520" customFormat="1" ht="50" customHeight="1">
      <c r="A76" s="33">
        <v>5</v>
      </c>
      <c r="B76" s="34">
        <v>5.3</v>
      </c>
      <c r="C76" s="527">
        <v>1</v>
      </c>
      <c r="D76" s="38" t="s">
        <v>1375</v>
      </c>
      <c r="E76" s="520" t="s">
        <v>1376</v>
      </c>
      <c r="F76" s="520" t="s">
        <v>476</v>
      </c>
      <c r="G76" s="520" t="s">
        <v>1377</v>
      </c>
      <c r="H76" s="520">
        <v>2019</v>
      </c>
      <c r="I76" s="519">
        <v>44561</v>
      </c>
      <c r="J76" s="446">
        <v>20000</v>
      </c>
      <c r="K76" s="517" t="s">
        <v>0</v>
      </c>
      <c r="L76" s="520" t="s">
        <v>1378</v>
      </c>
      <c r="M76" s="517" t="s">
        <v>781</v>
      </c>
      <c r="N76" s="446">
        <v>20000</v>
      </c>
      <c r="O76" s="446">
        <v>0</v>
      </c>
      <c r="P76" s="520" t="s">
        <v>1379</v>
      </c>
      <c r="Q76" s="520">
        <v>1</v>
      </c>
      <c r="R76" s="520">
        <v>1</v>
      </c>
      <c r="S76" s="520">
        <v>0</v>
      </c>
      <c r="T76" s="520" t="s">
        <v>607</v>
      </c>
      <c r="U76" s="523" t="s">
        <v>1380</v>
      </c>
      <c r="V76" s="522">
        <v>20000</v>
      </c>
      <c r="W76" s="523"/>
      <c r="X76" s="524"/>
      <c r="Y76" s="524"/>
      <c r="Z76" s="524"/>
      <c r="AA76" s="524"/>
      <c r="AB76" s="524"/>
      <c r="AC76" s="524"/>
      <c r="AD76" s="524"/>
      <c r="AE76" s="524"/>
      <c r="AF76" s="524"/>
      <c r="AG76" s="524"/>
      <c r="AH76" s="524"/>
      <c r="AI76" s="524"/>
      <c r="AJ76" s="524"/>
      <c r="AK76" s="524"/>
      <c r="AL76" s="524"/>
      <c r="AM76" s="524"/>
      <c r="AN76" s="524"/>
      <c r="AO76" s="524"/>
      <c r="AP76" s="524"/>
      <c r="AQ76" s="524"/>
      <c r="AR76" s="524"/>
      <c r="AS76" s="524"/>
      <c r="AT76" s="524"/>
      <c r="AU76" s="524"/>
      <c r="AV76" s="524"/>
      <c r="AW76" s="524"/>
      <c r="AX76" s="524"/>
      <c r="AY76" s="524"/>
      <c r="AZ76" s="524"/>
      <c r="BA76" s="524"/>
      <c r="BB76" s="524"/>
      <c r="BC76" s="524"/>
      <c r="BD76" s="524"/>
      <c r="BE76" s="524"/>
      <c r="BF76" s="524"/>
      <c r="BG76" s="524"/>
      <c r="BH76" s="524"/>
      <c r="BI76" s="524"/>
      <c r="BJ76" s="524"/>
      <c r="BK76" s="524"/>
    </row>
    <row r="77" spans="1:63" s="520" customFormat="1" ht="50" customHeight="1">
      <c r="A77" s="33">
        <v>5</v>
      </c>
      <c r="B77" s="505">
        <v>5.2</v>
      </c>
      <c r="C77" s="516">
        <v>1</v>
      </c>
      <c r="D77" s="517" t="s">
        <v>1381</v>
      </c>
      <c r="E77" s="517" t="s">
        <v>478</v>
      </c>
      <c r="F77" s="528" t="s">
        <v>476</v>
      </c>
      <c r="H77" s="520">
        <v>2019</v>
      </c>
      <c r="I77" s="519">
        <v>44561</v>
      </c>
      <c r="J77" s="446">
        <v>10000</v>
      </c>
      <c r="K77" s="517" t="s">
        <v>0</v>
      </c>
      <c r="L77" s="517" t="s">
        <v>1382</v>
      </c>
      <c r="M77" s="520" t="s">
        <v>781</v>
      </c>
      <c r="N77" s="446">
        <v>10000</v>
      </c>
      <c r="O77" s="446">
        <v>0</v>
      </c>
      <c r="P77" s="517" t="s">
        <v>1383</v>
      </c>
      <c r="Q77" s="520">
        <v>0</v>
      </c>
      <c r="R77" s="520">
        <v>0</v>
      </c>
      <c r="S77" s="520">
        <v>1</v>
      </c>
      <c r="T77" s="520" t="s">
        <v>607</v>
      </c>
      <c r="U77" s="521" t="s">
        <v>1383</v>
      </c>
      <c r="V77" s="522">
        <v>10000</v>
      </c>
      <c r="W77" s="523"/>
      <c r="X77" s="524"/>
      <c r="Y77" s="524"/>
      <c r="Z77" s="524"/>
      <c r="AA77" s="524"/>
      <c r="AB77" s="524"/>
      <c r="AC77" s="524"/>
      <c r="AD77" s="524"/>
      <c r="AE77" s="524"/>
      <c r="AF77" s="524"/>
      <c r="AG77" s="524"/>
      <c r="AH77" s="524"/>
      <c r="AI77" s="524"/>
      <c r="AJ77" s="524"/>
      <c r="AK77" s="524"/>
      <c r="AL77" s="524"/>
      <c r="AM77" s="524"/>
      <c r="AN77" s="524"/>
      <c r="AO77" s="524"/>
      <c r="AP77" s="524"/>
      <c r="AQ77" s="524"/>
      <c r="AR77" s="524"/>
      <c r="AS77" s="524"/>
      <c r="AT77" s="524"/>
      <c r="AU77" s="524"/>
      <c r="AV77" s="524"/>
      <c r="AW77" s="524"/>
      <c r="AX77" s="524"/>
      <c r="AY77" s="524"/>
      <c r="AZ77" s="524"/>
      <c r="BA77" s="524"/>
      <c r="BB77" s="524"/>
      <c r="BC77" s="524"/>
      <c r="BD77" s="524"/>
      <c r="BE77" s="524"/>
      <c r="BF77" s="524"/>
      <c r="BG77" s="524"/>
      <c r="BH77" s="524"/>
      <c r="BI77" s="524"/>
      <c r="BJ77" s="524"/>
      <c r="BK77" s="524"/>
    </row>
    <row r="78" spans="1:63" s="520" customFormat="1" ht="50" customHeight="1">
      <c r="A78" s="33">
        <v>5</v>
      </c>
      <c r="B78" s="505">
        <v>5.2</v>
      </c>
      <c r="C78" s="516">
        <v>1</v>
      </c>
      <c r="D78" s="560" t="s">
        <v>1384</v>
      </c>
      <c r="E78" s="517" t="s">
        <v>478</v>
      </c>
      <c r="F78" s="528" t="s">
        <v>476</v>
      </c>
      <c r="H78" s="520">
        <v>2019</v>
      </c>
      <c r="I78" s="519">
        <v>44561</v>
      </c>
      <c r="J78" s="446">
        <v>22000</v>
      </c>
      <c r="K78" s="517" t="s">
        <v>0</v>
      </c>
      <c r="L78" s="517" t="s">
        <v>1385</v>
      </c>
      <c r="M78" s="520" t="s">
        <v>781</v>
      </c>
      <c r="N78" s="446">
        <v>22000</v>
      </c>
      <c r="O78" s="446">
        <v>0</v>
      </c>
      <c r="P78" s="517" t="s">
        <v>1386</v>
      </c>
      <c r="Q78" s="520">
        <v>0</v>
      </c>
      <c r="R78" s="520">
        <v>0</v>
      </c>
      <c r="S78" s="520">
        <v>1</v>
      </c>
      <c r="T78" s="520" t="s">
        <v>607</v>
      </c>
      <c r="U78" s="521" t="s">
        <v>1387</v>
      </c>
      <c r="V78" s="522">
        <v>22000</v>
      </c>
      <c r="W78" s="523"/>
      <c r="X78" s="52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4"/>
      <c r="AY78" s="524"/>
      <c r="AZ78" s="524"/>
      <c r="BA78" s="524"/>
      <c r="BB78" s="524"/>
      <c r="BC78" s="524"/>
      <c r="BD78" s="524"/>
      <c r="BE78" s="524"/>
      <c r="BF78" s="524"/>
      <c r="BG78" s="524"/>
      <c r="BH78" s="524"/>
      <c r="BI78" s="524"/>
      <c r="BJ78" s="524"/>
      <c r="BK78" s="524"/>
    </row>
    <row r="79" spans="1:63" s="520" customFormat="1" ht="50" customHeight="1">
      <c r="A79" s="33">
        <v>5</v>
      </c>
      <c r="B79" s="34">
        <v>5.3</v>
      </c>
      <c r="C79" s="527">
        <v>2</v>
      </c>
      <c r="D79" s="561" t="s">
        <v>1388</v>
      </c>
      <c r="E79" s="520" t="s">
        <v>478</v>
      </c>
      <c r="F79" s="520" t="s">
        <v>476</v>
      </c>
      <c r="G79" s="520" t="s">
        <v>1389</v>
      </c>
      <c r="H79" s="520">
        <v>2019</v>
      </c>
      <c r="I79" s="519">
        <v>44561</v>
      </c>
      <c r="J79" s="446">
        <v>30000</v>
      </c>
      <c r="K79" s="520" t="s">
        <v>0</v>
      </c>
      <c r="L79" s="520" t="s">
        <v>1390</v>
      </c>
      <c r="M79" s="511" t="s">
        <v>1135</v>
      </c>
      <c r="N79" s="37">
        <v>10000</v>
      </c>
      <c r="O79" s="37">
        <v>5000</v>
      </c>
      <c r="P79" s="520" t="s">
        <v>1391</v>
      </c>
      <c r="Q79" s="520">
        <v>1</v>
      </c>
      <c r="R79" s="520">
        <v>1</v>
      </c>
      <c r="T79" s="520" t="s">
        <v>607</v>
      </c>
      <c r="U79" s="523" t="s">
        <v>1392</v>
      </c>
      <c r="V79" s="547">
        <v>0</v>
      </c>
      <c r="W79" s="548">
        <v>30000</v>
      </c>
      <c r="X79" s="524"/>
      <c r="Y79" s="524"/>
      <c r="Z79" s="524"/>
      <c r="AA79" s="524"/>
      <c r="AB79" s="524"/>
      <c r="AC79" s="524"/>
      <c r="AD79" s="524"/>
      <c r="AE79" s="524"/>
      <c r="AF79" s="524"/>
      <c r="AG79" s="524"/>
      <c r="AH79" s="524"/>
      <c r="AI79" s="524"/>
      <c r="AJ79" s="524"/>
      <c r="AK79" s="524"/>
      <c r="AL79" s="524"/>
      <c r="AM79" s="524"/>
      <c r="AN79" s="524"/>
      <c r="AO79" s="524"/>
      <c r="AP79" s="524"/>
      <c r="AQ79" s="524"/>
      <c r="AR79" s="524"/>
      <c r="AS79" s="524"/>
      <c r="AT79" s="524"/>
      <c r="AU79" s="524"/>
      <c r="AV79" s="524"/>
      <c r="AW79" s="524"/>
      <c r="AX79" s="524"/>
      <c r="AY79" s="524"/>
      <c r="AZ79" s="524"/>
      <c r="BA79" s="524"/>
      <c r="BB79" s="524"/>
      <c r="BC79" s="524"/>
      <c r="BD79" s="524"/>
      <c r="BE79" s="524"/>
      <c r="BF79" s="524"/>
      <c r="BG79" s="524"/>
      <c r="BH79" s="524"/>
      <c r="BI79" s="524"/>
      <c r="BJ79" s="524"/>
      <c r="BK79" s="524"/>
    </row>
    <row r="80" spans="1:63" s="517" customFormat="1" ht="50" customHeight="1">
      <c r="A80" s="515">
        <v>5</v>
      </c>
      <c r="B80" s="516">
        <v>5.2</v>
      </c>
      <c r="C80" s="516">
        <v>1</v>
      </c>
      <c r="D80" s="517" t="s">
        <v>1393</v>
      </c>
      <c r="E80" s="517" t="s">
        <v>485</v>
      </c>
      <c r="F80" s="518" t="s">
        <v>476</v>
      </c>
      <c r="G80" s="517" t="s">
        <v>1394</v>
      </c>
      <c r="H80" s="519">
        <v>43101</v>
      </c>
      <c r="I80" s="519">
        <v>44561</v>
      </c>
      <c r="J80" s="446">
        <v>10000</v>
      </c>
      <c r="K80" s="517" t="s">
        <v>0</v>
      </c>
      <c r="L80" s="517" t="s">
        <v>1118</v>
      </c>
      <c r="N80" s="446">
        <v>10000</v>
      </c>
      <c r="O80" s="446">
        <v>0</v>
      </c>
      <c r="P80" s="517" t="s">
        <v>1395</v>
      </c>
      <c r="Q80" s="517">
        <v>0</v>
      </c>
      <c r="R80" s="517">
        <v>0</v>
      </c>
      <c r="S80" s="517">
        <v>2</v>
      </c>
      <c r="T80" s="517" t="s">
        <v>69</v>
      </c>
      <c r="U80" s="521" t="s">
        <v>1395</v>
      </c>
      <c r="V80" s="522">
        <v>10000</v>
      </c>
      <c r="W80" s="521"/>
      <c r="X80" s="549"/>
      <c r="Y80" s="549"/>
      <c r="Z80" s="549"/>
      <c r="AA80" s="549"/>
      <c r="AB80" s="549"/>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549"/>
      <c r="AY80" s="549"/>
      <c r="AZ80" s="549"/>
      <c r="BA80" s="549"/>
      <c r="BB80" s="549"/>
      <c r="BC80" s="549"/>
      <c r="BD80" s="549"/>
      <c r="BE80" s="549"/>
      <c r="BF80" s="549"/>
      <c r="BG80" s="549"/>
      <c r="BH80" s="549"/>
      <c r="BI80" s="549"/>
      <c r="BJ80" s="549"/>
      <c r="BK80" s="549"/>
    </row>
    <row r="81" spans="1:63" s="517" customFormat="1" ht="50" customHeight="1">
      <c r="A81" s="515">
        <v>5</v>
      </c>
      <c r="B81" s="516">
        <v>5.2</v>
      </c>
      <c r="C81" s="516">
        <v>1</v>
      </c>
      <c r="D81" s="517" t="s">
        <v>1396</v>
      </c>
      <c r="E81" s="517" t="s">
        <v>485</v>
      </c>
      <c r="F81" s="518" t="s">
        <v>476</v>
      </c>
      <c r="G81" s="517" t="s">
        <v>1394</v>
      </c>
      <c r="H81" s="519">
        <v>43101</v>
      </c>
      <c r="I81" s="519">
        <v>44561</v>
      </c>
      <c r="J81" s="446">
        <f>7000</f>
        <v>7000</v>
      </c>
      <c r="K81" s="517" t="s">
        <v>0</v>
      </c>
      <c r="L81" s="517" t="s">
        <v>1118</v>
      </c>
      <c r="N81" s="446">
        <v>7000</v>
      </c>
      <c r="O81" s="446">
        <v>0</v>
      </c>
      <c r="P81" s="517" t="s">
        <v>1395</v>
      </c>
      <c r="Q81" s="517">
        <v>0</v>
      </c>
      <c r="R81" s="517">
        <v>0</v>
      </c>
      <c r="S81" s="517">
        <v>2</v>
      </c>
      <c r="T81" s="517" t="s">
        <v>69</v>
      </c>
      <c r="U81" s="521" t="s">
        <v>1395</v>
      </c>
      <c r="V81" s="522">
        <f>7000</f>
        <v>7000</v>
      </c>
      <c r="W81" s="521"/>
      <c r="X81" s="549"/>
      <c r="Y81" s="549"/>
      <c r="Z81" s="549"/>
      <c r="AA81" s="549"/>
      <c r="AB81" s="549"/>
      <c r="AC81" s="549"/>
      <c r="AD81" s="549"/>
      <c r="AE81" s="549"/>
      <c r="AF81" s="549"/>
      <c r="AG81" s="549"/>
      <c r="AH81" s="549"/>
      <c r="AI81" s="549"/>
      <c r="AJ81" s="549"/>
      <c r="AK81" s="549"/>
      <c r="AL81" s="549"/>
      <c r="AM81" s="549"/>
      <c r="AN81" s="549"/>
      <c r="AO81" s="549"/>
      <c r="AP81" s="549"/>
      <c r="AQ81" s="549"/>
      <c r="AR81" s="549"/>
      <c r="AS81" s="549"/>
      <c r="AT81" s="549"/>
      <c r="AU81" s="549"/>
      <c r="AV81" s="549"/>
      <c r="AW81" s="549"/>
      <c r="AX81" s="549"/>
      <c r="AY81" s="549"/>
      <c r="AZ81" s="549"/>
      <c r="BA81" s="549"/>
      <c r="BB81" s="549"/>
      <c r="BC81" s="549"/>
      <c r="BD81" s="549"/>
      <c r="BE81" s="549"/>
      <c r="BF81" s="549"/>
      <c r="BG81" s="549"/>
      <c r="BH81" s="549"/>
      <c r="BI81" s="549"/>
      <c r="BJ81" s="549"/>
      <c r="BK81" s="549"/>
    </row>
    <row r="82" spans="1:63" s="517" customFormat="1" ht="50" customHeight="1">
      <c r="A82" s="515">
        <v>5</v>
      </c>
      <c r="B82" s="516">
        <v>5.2</v>
      </c>
      <c r="C82" s="516">
        <v>1</v>
      </c>
      <c r="D82" s="517" t="s">
        <v>1397</v>
      </c>
      <c r="E82" s="517" t="s">
        <v>485</v>
      </c>
      <c r="F82" s="518" t="s">
        <v>476</v>
      </c>
      <c r="G82" s="517" t="s">
        <v>1394</v>
      </c>
      <c r="H82" s="519">
        <v>43101</v>
      </c>
      <c r="I82" s="519">
        <v>44561</v>
      </c>
      <c r="J82" s="446">
        <v>7000</v>
      </c>
      <c r="K82" s="517" t="s">
        <v>0</v>
      </c>
      <c r="L82" s="517" t="s">
        <v>1118</v>
      </c>
      <c r="N82" s="446">
        <v>7000</v>
      </c>
      <c r="O82" s="446">
        <v>0</v>
      </c>
      <c r="P82" s="517" t="s">
        <v>491</v>
      </c>
      <c r="Q82" s="517">
        <v>0</v>
      </c>
      <c r="R82" s="517">
        <v>0</v>
      </c>
      <c r="S82" s="517">
        <v>2</v>
      </c>
      <c r="T82" s="517" t="s">
        <v>69</v>
      </c>
      <c r="U82" s="521" t="s">
        <v>491</v>
      </c>
      <c r="V82" s="522">
        <v>7000</v>
      </c>
      <c r="W82" s="521"/>
      <c r="X82" s="549"/>
      <c r="Y82" s="549"/>
      <c r="Z82" s="549"/>
      <c r="AA82" s="549"/>
      <c r="AB82" s="549"/>
      <c r="AC82" s="549"/>
      <c r="AD82" s="549"/>
      <c r="AE82" s="549"/>
      <c r="AF82" s="549"/>
      <c r="AG82" s="549"/>
      <c r="AH82" s="549"/>
      <c r="AI82" s="549"/>
      <c r="AJ82" s="549"/>
      <c r="AK82" s="549"/>
      <c r="AL82" s="549"/>
      <c r="AM82" s="549"/>
      <c r="AN82" s="549"/>
      <c r="AO82" s="549"/>
      <c r="AP82" s="549"/>
      <c r="AQ82" s="549"/>
      <c r="AR82" s="549"/>
      <c r="AS82" s="549"/>
      <c r="AT82" s="549"/>
      <c r="AU82" s="549"/>
      <c r="AV82" s="549"/>
      <c r="AW82" s="549"/>
      <c r="AX82" s="549"/>
      <c r="AY82" s="549"/>
      <c r="AZ82" s="549"/>
      <c r="BA82" s="549"/>
      <c r="BB82" s="549"/>
      <c r="BC82" s="549"/>
      <c r="BD82" s="549"/>
      <c r="BE82" s="549"/>
      <c r="BF82" s="549"/>
      <c r="BG82" s="549"/>
      <c r="BH82" s="549"/>
      <c r="BI82" s="549"/>
      <c r="BJ82" s="549"/>
      <c r="BK82" s="549"/>
    </row>
    <row r="83" spans="1:63" s="571" customFormat="1" ht="50" customHeight="1">
      <c r="A83" s="562">
        <v>5</v>
      </c>
      <c r="B83" s="563">
        <v>5.2</v>
      </c>
      <c r="C83" s="563">
        <v>1</v>
      </c>
      <c r="D83" s="564" t="s">
        <v>1398</v>
      </c>
      <c r="E83" s="564" t="s">
        <v>485</v>
      </c>
      <c r="F83" s="565" t="s">
        <v>476</v>
      </c>
      <c r="G83" s="564" t="s">
        <v>1394</v>
      </c>
      <c r="H83" s="566">
        <v>43101</v>
      </c>
      <c r="I83" s="566">
        <v>44561</v>
      </c>
      <c r="J83" s="567">
        <v>7000</v>
      </c>
      <c r="K83" s="564" t="s">
        <v>0</v>
      </c>
      <c r="L83" s="564" t="s">
        <v>1118</v>
      </c>
      <c r="M83" s="564"/>
      <c r="N83" s="568">
        <v>7000</v>
      </c>
      <c r="O83" s="568">
        <v>0</v>
      </c>
      <c r="P83" s="564" t="s">
        <v>1399</v>
      </c>
      <c r="Q83" s="564">
        <v>1</v>
      </c>
      <c r="R83" s="564">
        <v>0</v>
      </c>
      <c r="S83" s="564">
        <v>2</v>
      </c>
      <c r="T83" s="564" t="s">
        <v>69</v>
      </c>
      <c r="U83" s="521" t="s">
        <v>1399</v>
      </c>
      <c r="V83" s="522">
        <v>7000</v>
      </c>
      <c r="W83" s="569"/>
      <c r="X83" s="570"/>
      <c r="Y83" s="570"/>
      <c r="Z83" s="570"/>
      <c r="AA83" s="570"/>
      <c r="AB83" s="570"/>
      <c r="AC83" s="570"/>
      <c r="AD83" s="570"/>
      <c r="AE83" s="570"/>
      <c r="AF83" s="570"/>
      <c r="AG83" s="570"/>
      <c r="AH83" s="570"/>
      <c r="AI83" s="570"/>
      <c r="AJ83" s="570"/>
      <c r="AK83" s="570"/>
      <c r="AL83" s="570"/>
      <c r="AM83" s="570"/>
      <c r="AN83" s="570"/>
      <c r="AO83" s="570"/>
      <c r="AP83" s="570"/>
      <c r="AQ83" s="570"/>
      <c r="AR83" s="570"/>
      <c r="AS83" s="570"/>
      <c r="AT83" s="570"/>
      <c r="AU83" s="570"/>
      <c r="AV83" s="570"/>
      <c r="AW83" s="570"/>
      <c r="AX83" s="570"/>
      <c r="AY83" s="570"/>
      <c r="AZ83" s="570"/>
      <c r="BA83" s="570"/>
      <c r="BB83" s="570"/>
      <c r="BC83" s="570"/>
      <c r="BD83" s="570"/>
      <c r="BE83" s="570"/>
      <c r="BF83" s="570"/>
      <c r="BG83" s="570"/>
      <c r="BH83" s="570"/>
      <c r="BI83" s="570"/>
      <c r="BJ83" s="570"/>
      <c r="BK83" s="570"/>
    </row>
    <row r="84" spans="1:63" s="582" customFormat="1" ht="18" customHeight="1">
      <c r="A84" s="572"/>
      <c r="B84" s="573"/>
      <c r="C84" s="573"/>
      <c r="D84" s="574"/>
      <c r="E84" s="574"/>
      <c r="F84" s="575"/>
      <c r="G84" s="574"/>
      <c r="H84" s="552"/>
      <c r="I84" s="552"/>
      <c r="J84" s="442"/>
      <c r="K84" s="574"/>
      <c r="L84" s="576" t="s">
        <v>740</v>
      </c>
      <c r="M84" s="577">
        <f>N84+O84</f>
        <v>98000</v>
      </c>
      <c r="N84" s="442">
        <f t="shared" ref="N84:O84" si="0">SUM(N76:N83)</f>
        <v>93000</v>
      </c>
      <c r="O84" s="442">
        <f t="shared" si="0"/>
        <v>5000</v>
      </c>
      <c r="P84" s="574"/>
      <c r="Q84" s="574"/>
      <c r="R84" s="574"/>
      <c r="S84" s="574"/>
      <c r="T84" s="574"/>
      <c r="U84" s="578"/>
      <c r="V84" s="579">
        <f>SUM(V76:V83)</f>
        <v>83000</v>
      </c>
      <c r="W84" s="580">
        <f>SUM(W76:W83)</f>
        <v>30000</v>
      </c>
      <c r="X84" s="581"/>
      <c r="Y84" s="581"/>
      <c r="Z84" s="581"/>
      <c r="AA84" s="581"/>
      <c r="AB84" s="581"/>
      <c r="AC84" s="581"/>
      <c r="AD84" s="581"/>
      <c r="AE84" s="581"/>
      <c r="AF84" s="581"/>
      <c r="AG84" s="581"/>
      <c r="AH84" s="581"/>
      <c r="AI84" s="581"/>
      <c r="AJ84" s="581"/>
      <c r="AK84" s="581"/>
      <c r="AL84" s="581"/>
      <c r="AM84" s="581"/>
      <c r="AN84" s="581"/>
      <c r="AO84" s="581"/>
      <c r="AP84" s="581"/>
      <c r="AQ84" s="581"/>
      <c r="AR84" s="581"/>
      <c r="AS84" s="581"/>
      <c r="AT84" s="581"/>
      <c r="AU84" s="581"/>
      <c r="AV84" s="581"/>
      <c r="AW84" s="581"/>
      <c r="AX84" s="581"/>
      <c r="AY84" s="581"/>
      <c r="AZ84" s="581"/>
      <c r="BA84" s="581"/>
      <c r="BB84" s="581"/>
      <c r="BC84" s="581"/>
      <c r="BD84" s="581"/>
      <c r="BE84" s="581"/>
      <c r="BF84" s="581"/>
      <c r="BG84" s="581"/>
      <c r="BH84" s="581"/>
      <c r="BI84" s="581"/>
      <c r="BJ84" s="581"/>
      <c r="BK84" s="581"/>
    </row>
    <row r="85" spans="1:63" s="589" customFormat="1" ht="18" customHeight="1">
      <c r="A85" s="583" t="s">
        <v>526</v>
      </c>
      <c r="B85" s="533"/>
      <c r="C85" s="533"/>
      <c r="D85" s="533"/>
      <c r="E85" s="533"/>
      <c r="F85" s="584"/>
      <c r="G85" s="533"/>
      <c r="H85" s="585"/>
      <c r="I85" s="585"/>
      <c r="J85" s="55"/>
      <c r="K85" s="533"/>
      <c r="L85" s="533"/>
      <c r="M85" s="533"/>
      <c r="N85" s="55"/>
      <c r="O85" s="55"/>
      <c r="P85" s="533"/>
      <c r="Q85" s="533"/>
      <c r="R85" s="533"/>
      <c r="S85" s="533"/>
      <c r="T85" s="533"/>
      <c r="U85" s="501"/>
      <c r="V85" s="586"/>
      <c r="W85" s="587"/>
      <c r="X85" s="588"/>
      <c r="Y85" s="588"/>
      <c r="Z85" s="588"/>
      <c r="AA85" s="588"/>
      <c r="AB85" s="588"/>
      <c r="AC85" s="588"/>
      <c r="AD85" s="588"/>
      <c r="AE85" s="588"/>
      <c r="AF85" s="588"/>
      <c r="AG85" s="588"/>
      <c r="AH85" s="588"/>
      <c r="AI85" s="588"/>
      <c r="AJ85" s="588"/>
      <c r="AK85" s="588"/>
      <c r="AL85" s="588"/>
      <c r="AM85" s="588"/>
      <c r="AN85" s="588"/>
      <c r="AO85" s="588"/>
      <c r="AP85" s="588"/>
      <c r="AQ85" s="588"/>
      <c r="AR85" s="588"/>
      <c r="AS85" s="588"/>
      <c r="AT85" s="588"/>
      <c r="AU85" s="588"/>
      <c r="AV85" s="588"/>
      <c r="AW85" s="588"/>
      <c r="AX85" s="588"/>
      <c r="AY85" s="588"/>
      <c r="AZ85" s="588"/>
      <c r="BA85" s="588"/>
      <c r="BB85" s="588"/>
      <c r="BC85" s="588"/>
      <c r="BD85" s="588"/>
      <c r="BE85" s="588"/>
      <c r="BF85" s="588"/>
      <c r="BG85" s="588"/>
      <c r="BH85" s="588"/>
      <c r="BI85" s="588"/>
      <c r="BJ85" s="588"/>
      <c r="BK85" s="588"/>
    </row>
    <row r="86" spans="1:63" s="520" customFormat="1" ht="50" customHeight="1">
      <c r="A86" s="33">
        <v>5</v>
      </c>
      <c r="B86" s="34">
        <v>5.2</v>
      </c>
      <c r="C86" s="527">
        <v>1</v>
      </c>
      <c r="D86" s="520" t="s">
        <v>1400</v>
      </c>
      <c r="E86" s="520" t="s">
        <v>563</v>
      </c>
      <c r="F86" s="520" t="s">
        <v>526</v>
      </c>
      <c r="G86" s="520" t="s">
        <v>1401</v>
      </c>
      <c r="H86" s="542">
        <v>43101</v>
      </c>
      <c r="I86" s="519">
        <v>44561</v>
      </c>
      <c r="J86" s="446">
        <v>20000</v>
      </c>
      <c r="K86" s="520" t="s">
        <v>0</v>
      </c>
      <c r="L86" s="520" t="s">
        <v>1402</v>
      </c>
      <c r="M86" s="520" t="s">
        <v>781</v>
      </c>
      <c r="N86" s="446">
        <v>20000</v>
      </c>
      <c r="O86" s="446">
        <v>0</v>
      </c>
      <c r="P86" s="520" t="s">
        <v>1403</v>
      </c>
      <c r="Q86" s="520">
        <v>0</v>
      </c>
      <c r="R86" s="520">
        <v>0</v>
      </c>
      <c r="S86" s="520">
        <v>2</v>
      </c>
      <c r="T86" s="520" t="s">
        <v>69</v>
      </c>
      <c r="U86" s="523" t="s">
        <v>1404</v>
      </c>
      <c r="V86" s="522">
        <v>20000</v>
      </c>
      <c r="W86" s="523"/>
      <c r="X86" s="524"/>
      <c r="Y86" s="524"/>
      <c r="Z86" s="524"/>
      <c r="AA86" s="524"/>
      <c r="AB86" s="524"/>
      <c r="AC86" s="524"/>
      <c r="AD86" s="524"/>
      <c r="AE86" s="524"/>
      <c r="AF86" s="524"/>
      <c r="AG86" s="524"/>
      <c r="AH86" s="524"/>
      <c r="AI86" s="524"/>
      <c r="AJ86" s="524"/>
      <c r="AK86" s="524"/>
      <c r="AL86" s="524"/>
      <c r="AM86" s="524"/>
      <c r="AN86" s="524"/>
      <c r="AO86" s="524"/>
      <c r="AP86" s="524"/>
      <c r="AQ86" s="524"/>
      <c r="AR86" s="524"/>
      <c r="AS86" s="524"/>
      <c r="AT86" s="524"/>
      <c r="AU86" s="524"/>
      <c r="AV86" s="524"/>
      <c r="AW86" s="524"/>
      <c r="AX86" s="524"/>
      <c r="AY86" s="524"/>
      <c r="AZ86" s="524"/>
      <c r="BA86" s="524"/>
      <c r="BB86" s="524"/>
      <c r="BC86" s="524"/>
      <c r="BD86" s="524"/>
      <c r="BE86" s="524"/>
      <c r="BF86" s="524"/>
      <c r="BG86" s="524"/>
      <c r="BH86" s="524"/>
      <c r="BI86" s="524"/>
      <c r="BJ86" s="524"/>
      <c r="BK86" s="524"/>
    </row>
    <row r="87" spans="1:63" s="520" customFormat="1" ht="50" customHeight="1">
      <c r="A87" s="33">
        <v>5</v>
      </c>
      <c r="B87" s="34">
        <v>5.2</v>
      </c>
      <c r="C87" s="527">
        <v>1</v>
      </c>
      <c r="D87" s="520" t="s">
        <v>1405</v>
      </c>
      <c r="E87" s="520" t="s">
        <v>563</v>
      </c>
      <c r="F87" s="520" t="s">
        <v>526</v>
      </c>
      <c r="G87" s="520" t="s">
        <v>1401</v>
      </c>
      <c r="H87" s="542">
        <v>43101</v>
      </c>
      <c r="I87" s="519">
        <v>44561</v>
      </c>
      <c r="J87" s="446">
        <v>20000</v>
      </c>
      <c r="K87" s="520" t="s">
        <v>0</v>
      </c>
      <c r="L87" s="520" t="s">
        <v>1402</v>
      </c>
      <c r="M87" s="520" t="s">
        <v>781</v>
      </c>
      <c r="N87" s="446">
        <v>20000</v>
      </c>
      <c r="O87" s="446">
        <v>0</v>
      </c>
      <c r="P87" s="520" t="s">
        <v>1406</v>
      </c>
      <c r="Q87" s="520">
        <v>0</v>
      </c>
      <c r="R87" s="520">
        <v>0</v>
      </c>
      <c r="S87" s="520">
        <v>2</v>
      </c>
      <c r="T87" s="520" t="s">
        <v>69</v>
      </c>
      <c r="U87" s="523" t="s">
        <v>1407</v>
      </c>
      <c r="V87" s="522">
        <v>20000</v>
      </c>
      <c r="W87" s="523"/>
      <c r="X87" s="524"/>
      <c r="Y87" s="524"/>
      <c r="Z87" s="524"/>
      <c r="AA87" s="524"/>
      <c r="AB87" s="524"/>
      <c r="AC87" s="524"/>
      <c r="AD87" s="524"/>
      <c r="AE87" s="524"/>
      <c r="AF87" s="524"/>
      <c r="AG87" s="524"/>
      <c r="AH87" s="524"/>
      <c r="AI87" s="524"/>
      <c r="AJ87" s="524"/>
      <c r="AK87" s="524"/>
      <c r="AL87" s="524"/>
      <c r="AM87" s="524"/>
      <c r="AN87" s="524"/>
      <c r="AO87" s="524"/>
      <c r="AP87" s="524"/>
      <c r="AQ87" s="524"/>
      <c r="AR87" s="524"/>
      <c r="AS87" s="524"/>
      <c r="AT87" s="524"/>
      <c r="AU87" s="524"/>
      <c r="AV87" s="524"/>
      <c r="AW87" s="524"/>
      <c r="AX87" s="524"/>
      <c r="AY87" s="524"/>
      <c r="AZ87" s="524"/>
      <c r="BA87" s="524"/>
      <c r="BB87" s="524"/>
      <c r="BC87" s="524"/>
      <c r="BD87" s="524"/>
      <c r="BE87" s="524"/>
      <c r="BF87" s="524"/>
      <c r="BG87" s="524"/>
      <c r="BH87" s="524"/>
      <c r="BI87" s="524"/>
      <c r="BJ87" s="524"/>
      <c r="BK87" s="524"/>
    </row>
    <row r="88" spans="1:63" s="38" customFormat="1" ht="50" customHeight="1">
      <c r="A88" s="33">
        <v>5</v>
      </c>
      <c r="B88" s="34">
        <v>5.3</v>
      </c>
      <c r="C88" s="34">
        <v>1</v>
      </c>
      <c r="D88" s="533" t="s">
        <v>1408</v>
      </c>
      <c r="E88" s="38" t="s">
        <v>563</v>
      </c>
      <c r="F88" s="38" t="s">
        <v>526</v>
      </c>
      <c r="G88" s="38" t="s">
        <v>1401</v>
      </c>
      <c r="H88" s="532">
        <v>43102</v>
      </c>
      <c r="I88" s="507">
        <v>44561</v>
      </c>
      <c r="J88" s="37">
        <v>20000</v>
      </c>
      <c r="K88" s="38" t="s">
        <v>1</v>
      </c>
      <c r="L88" s="38" t="s">
        <v>1113</v>
      </c>
      <c r="M88" s="38" t="s">
        <v>1409</v>
      </c>
      <c r="N88" s="37">
        <v>10000</v>
      </c>
      <c r="O88" s="37">
        <v>0</v>
      </c>
      <c r="P88" s="533" t="s">
        <v>1408</v>
      </c>
      <c r="Q88" s="38">
        <v>1</v>
      </c>
      <c r="R88" s="38">
        <v>0</v>
      </c>
      <c r="S88" s="38">
        <v>2</v>
      </c>
      <c r="T88" s="38" t="s">
        <v>69</v>
      </c>
      <c r="U88" s="501" t="s">
        <v>1408</v>
      </c>
      <c r="V88" s="509">
        <v>20000</v>
      </c>
      <c r="W88" s="41"/>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row>
    <row r="89" spans="1:63" s="38" customFormat="1" ht="50" customHeight="1">
      <c r="A89" s="33">
        <v>5</v>
      </c>
      <c r="B89" s="34">
        <v>5.0999999999999996</v>
      </c>
      <c r="C89" s="34">
        <v>1</v>
      </c>
      <c r="D89" s="38" t="s">
        <v>1410</v>
      </c>
      <c r="E89" s="38" t="s">
        <v>563</v>
      </c>
      <c r="F89" s="38" t="s">
        <v>526</v>
      </c>
      <c r="G89" s="38" t="s">
        <v>1401</v>
      </c>
      <c r="H89" s="532">
        <v>43101</v>
      </c>
      <c r="I89" s="507">
        <v>44561</v>
      </c>
      <c r="J89" s="37">
        <v>20000</v>
      </c>
      <c r="K89" s="38" t="s">
        <v>0</v>
      </c>
      <c r="L89" s="38" t="s">
        <v>1411</v>
      </c>
      <c r="N89" s="37">
        <v>20000</v>
      </c>
      <c r="O89" s="37">
        <v>0</v>
      </c>
      <c r="P89" s="38" t="s">
        <v>1412</v>
      </c>
      <c r="Q89" s="38">
        <v>0</v>
      </c>
      <c r="R89" s="38">
        <v>0</v>
      </c>
      <c r="S89" s="38">
        <v>2</v>
      </c>
      <c r="T89" s="38" t="s">
        <v>69</v>
      </c>
      <c r="U89" s="41" t="s">
        <v>1413</v>
      </c>
      <c r="V89" s="509">
        <v>20000</v>
      </c>
      <c r="W89" s="41"/>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row>
    <row r="90" spans="1:63" s="38" customFormat="1" ht="50" customHeight="1">
      <c r="A90" s="33">
        <v>5</v>
      </c>
      <c r="B90" s="34">
        <v>5.0999999999999996</v>
      </c>
      <c r="C90" s="34">
        <v>2</v>
      </c>
      <c r="D90" s="38" t="s">
        <v>1414</v>
      </c>
      <c r="E90" s="38" t="s">
        <v>535</v>
      </c>
      <c r="F90" s="38" t="s">
        <v>526</v>
      </c>
      <c r="G90" s="38" t="s">
        <v>1415</v>
      </c>
      <c r="H90" s="532">
        <v>43101</v>
      </c>
      <c r="I90" s="507">
        <v>44561</v>
      </c>
      <c r="J90" s="37">
        <v>10000</v>
      </c>
      <c r="K90" s="38" t="s">
        <v>0</v>
      </c>
      <c r="L90" s="38" t="s">
        <v>1416</v>
      </c>
      <c r="N90" s="37">
        <v>8000</v>
      </c>
      <c r="O90" s="37">
        <v>2000</v>
      </c>
      <c r="P90" s="38" t="s">
        <v>1417</v>
      </c>
      <c r="Q90" s="38">
        <v>2</v>
      </c>
      <c r="R90" s="38">
        <v>2</v>
      </c>
      <c r="S90" s="38">
        <v>1</v>
      </c>
      <c r="T90" s="38" t="s">
        <v>69</v>
      </c>
      <c r="U90" s="41" t="s">
        <v>1418</v>
      </c>
      <c r="V90" s="509">
        <v>10000</v>
      </c>
      <c r="W90" s="41"/>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row>
    <row r="91" spans="1:63" s="38" customFormat="1" ht="50" customHeight="1">
      <c r="A91" s="33">
        <v>5</v>
      </c>
      <c r="B91" s="34">
        <v>5.0999999999999996</v>
      </c>
      <c r="C91" s="34">
        <v>2</v>
      </c>
      <c r="D91" s="38" t="s">
        <v>1419</v>
      </c>
      <c r="E91" s="38" t="s">
        <v>535</v>
      </c>
      <c r="F91" s="38" t="s">
        <v>526</v>
      </c>
      <c r="G91" s="38" t="s">
        <v>1415</v>
      </c>
      <c r="H91" s="532">
        <v>43101</v>
      </c>
      <c r="I91" s="507">
        <v>44561</v>
      </c>
      <c r="J91" s="37">
        <v>10000</v>
      </c>
      <c r="K91" s="38" t="s">
        <v>0</v>
      </c>
      <c r="L91" s="38" t="s">
        <v>1416</v>
      </c>
      <c r="N91" s="37">
        <v>10000</v>
      </c>
      <c r="O91" s="37">
        <v>0</v>
      </c>
      <c r="P91" s="38" t="s">
        <v>1420</v>
      </c>
      <c r="Q91" s="38">
        <v>2</v>
      </c>
      <c r="R91" s="38">
        <v>2</v>
      </c>
      <c r="S91" s="38">
        <v>1</v>
      </c>
      <c r="T91" s="38" t="s">
        <v>69</v>
      </c>
      <c r="U91" s="41" t="s">
        <v>1421</v>
      </c>
      <c r="V91" s="509">
        <v>10000</v>
      </c>
      <c r="W91" s="41"/>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row>
    <row r="92" spans="1:63" s="38" customFormat="1" ht="50" customHeight="1">
      <c r="A92" s="515">
        <v>5</v>
      </c>
      <c r="B92" s="505">
        <v>5.3</v>
      </c>
      <c r="C92" s="505">
        <v>1</v>
      </c>
      <c r="D92" s="533" t="s">
        <v>1422</v>
      </c>
      <c r="E92" s="533" t="s">
        <v>1423</v>
      </c>
      <c r="F92" s="584" t="s">
        <v>526</v>
      </c>
      <c r="G92" s="533" t="s">
        <v>1424</v>
      </c>
      <c r="H92" s="585">
        <v>43101</v>
      </c>
      <c r="I92" s="507">
        <v>44561</v>
      </c>
      <c r="J92" s="55">
        <v>12000</v>
      </c>
      <c r="K92" s="533" t="s">
        <v>0</v>
      </c>
      <c r="L92" s="533" t="s">
        <v>1425</v>
      </c>
      <c r="N92" s="55">
        <v>12000</v>
      </c>
      <c r="O92" s="55">
        <v>0</v>
      </c>
      <c r="P92" s="533" t="s">
        <v>1426</v>
      </c>
      <c r="Q92" s="533">
        <v>0</v>
      </c>
      <c r="R92" s="533">
        <v>0</v>
      </c>
      <c r="S92" s="533">
        <v>2</v>
      </c>
      <c r="T92" s="533" t="s">
        <v>816</v>
      </c>
      <c r="U92" s="501" t="s">
        <v>1426</v>
      </c>
      <c r="V92" s="500">
        <v>12000</v>
      </c>
      <c r="W92" s="41"/>
      <c r="X92" s="510"/>
      <c r="Y92" s="510"/>
      <c r="Z92" s="510"/>
      <c r="AA92" s="510"/>
      <c r="AB92" s="510"/>
      <c r="AC92" s="510"/>
      <c r="AD92" s="510"/>
      <c r="AE92" s="510"/>
      <c r="AF92" s="510"/>
      <c r="AG92" s="510"/>
      <c r="AH92" s="510"/>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row>
    <row r="93" spans="1:63" s="38" customFormat="1" ht="50" customHeight="1">
      <c r="A93" s="503">
        <v>5</v>
      </c>
      <c r="B93" s="504" t="s">
        <v>1427</v>
      </c>
      <c r="C93" s="504">
        <v>1</v>
      </c>
      <c r="D93" s="590" t="s">
        <v>1428</v>
      </c>
      <c r="E93" s="590" t="s">
        <v>1017</v>
      </c>
      <c r="F93" s="511" t="s">
        <v>526</v>
      </c>
      <c r="G93" s="511" t="s">
        <v>1429</v>
      </c>
      <c r="H93" s="512">
        <v>43922</v>
      </c>
      <c r="I93" s="507">
        <v>44561</v>
      </c>
      <c r="J93" s="37">
        <v>40000</v>
      </c>
      <c r="K93" s="38" t="s">
        <v>0</v>
      </c>
      <c r="L93" s="590" t="s">
        <v>1430</v>
      </c>
      <c r="M93" s="511" t="s">
        <v>1135</v>
      </c>
      <c r="N93" s="37">
        <v>10000</v>
      </c>
      <c r="O93" s="37">
        <v>10000</v>
      </c>
      <c r="P93" s="511" t="s">
        <v>1431</v>
      </c>
      <c r="Q93" s="511">
        <v>0</v>
      </c>
      <c r="R93" s="511">
        <v>0</v>
      </c>
      <c r="S93" s="511">
        <v>2</v>
      </c>
      <c r="T93" s="506" t="s">
        <v>816</v>
      </c>
      <c r="U93" s="591" t="s">
        <v>1432</v>
      </c>
      <c r="V93" s="513"/>
      <c r="W93" s="514">
        <v>40000</v>
      </c>
      <c r="X93" s="510"/>
      <c r="Y93" s="510"/>
      <c r="Z93" s="510"/>
      <c r="AA93" s="510"/>
      <c r="AB93" s="510"/>
      <c r="AC93" s="510"/>
      <c r="AD93" s="510"/>
      <c r="AE93" s="510"/>
      <c r="AF93" s="510"/>
      <c r="AG93" s="510"/>
      <c r="AH93" s="510"/>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row>
    <row r="94" spans="1:63" s="38" customFormat="1" ht="18" customHeight="1">
      <c r="A94" s="592"/>
      <c r="B94" s="593"/>
      <c r="C94" s="593"/>
      <c r="D94" s="594"/>
      <c r="E94" s="594"/>
      <c r="F94" s="595"/>
      <c r="G94" s="595"/>
      <c r="H94" s="596"/>
      <c r="I94" s="552"/>
      <c r="J94" s="442"/>
      <c r="K94" s="130"/>
      <c r="L94" s="576" t="s">
        <v>579</v>
      </c>
      <c r="M94" s="577">
        <f>N94+O94</f>
        <v>122000</v>
      </c>
      <c r="N94" s="442">
        <f t="shared" ref="N94:O94" si="1">SUM(N86:N93)</f>
        <v>110000</v>
      </c>
      <c r="O94" s="442">
        <f t="shared" si="1"/>
        <v>12000</v>
      </c>
      <c r="P94" s="595"/>
      <c r="Q94" s="595"/>
      <c r="R94" s="595"/>
      <c r="S94" s="595"/>
      <c r="T94" s="574"/>
      <c r="U94" s="597"/>
      <c r="V94" s="598">
        <f>SUM(V86:V93)</f>
        <v>112000</v>
      </c>
      <c r="W94" s="599">
        <f>SUM(W86:W93)</f>
        <v>40000</v>
      </c>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row>
    <row r="95" spans="1:63" s="38" customFormat="1" ht="18" customHeight="1">
      <c r="A95" s="600" t="s">
        <v>599</v>
      </c>
      <c r="B95" s="504"/>
      <c r="C95" s="504"/>
      <c r="D95" s="590"/>
      <c r="E95" s="590"/>
      <c r="F95" s="511"/>
      <c r="G95" s="511"/>
      <c r="H95" s="512"/>
      <c r="I95" s="507"/>
      <c r="J95" s="37"/>
      <c r="L95" s="590"/>
      <c r="M95" s="511"/>
      <c r="N95" s="37"/>
      <c r="O95" s="37"/>
      <c r="P95" s="511"/>
      <c r="Q95" s="511"/>
      <c r="R95" s="511"/>
      <c r="S95" s="511"/>
      <c r="T95" s="506"/>
      <c r="U95" s="591"/>
      <c r="V95" s="513"/>
      <c r="W95" s="41"/>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row>
    <row r="96" spans="1:63" s="38" customFormat="1" ht="50" customHeight="1">
      <c r="A96" s="601">
        <v>5</v>
      </c>
      <c r="B96" s="602">
        <v>5.0999999999999996</v>
      </c>
      <c r="C96" s="34">
        <v>1</v>
      </c>
      <c r="D96" s="603" t="s">
        <v>602</v>
      </c>
      <c r="E96" s="603" t="s">
        <v>603</v>
      </c>
      <c r="F96" s="38" t="s">
        <v>599</v>
      </c>
      <c r="H96" s="532">
        <v>43831</v>
      </c>
      <c r="I96" s="507">
        <v>44561</v>
      </c>
      <c r="J96" s="37">
        <v>10000</v>
      </c>
      <c r="K96" s="38" t="s">
        <v>0</v>
      </c>
      <c r="L96" s="38" t="s">
        <v>1433</v>
      </c>
      <c r="N96" s="37">
        <v>10000</v>
      </c>
      <c r="O96" s="37">
        <v>0</v>
      </c>
      <c r="P96" s="38" t="s">
        <v>1434</v>
      </c>
      <c r="Q96" s="38">
        <v>0</v>
      </c>
      <c r="R96" s="38">
        <v>0</v>
      </c>
      <c r="S96" s="38">
        <v>1</v>
      </c>
      <c r="T96" s="38" t="s">
        <v>69</v>
      </c>
      <c r="U96" s="41" t="s">
        <v>1434</v>
      </c>
      <c r="V96" s="509">
        <v>10000</v>
      </c>
      <c r="W96" s="41"/>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10"/>
      <c r="AZ96" s="510"/>
      <c r="BA96" s="510"/>
      <c r="BB96" s="510"/>
      <c r="BC96" s="510"/>
      <c r="BD96" s="510"/>
      <c r="BE96" s="510"/>
      <c r="BF96" s="510"/>
      <c r="BG96" s="510"/>
      <c r="BH96" s="510"/>
      <c r="BI96" s="510"/>
      <c r="BJ96" s="510"/>
      <c r="BK96" s="510"/>
    </row>
    <row r="97" spans="1:63" s="38" customFormat="1" ht="50" customHeight="1">
      <c r="A97" s="601">
        <v>5</v>
      </c>
      <c r="B97" s="34">
        <v>5.2</v>
      </c>
      <c r="C97" s="34">
        <v>1</v>
      </c>
      <c r="D97" s="506" t="s">
        <v>1435</v>
      </c>
      <c r="E97" s="506" t="s">
        <v>1436</v>
      </c>
      <c r="F97" s="530" t="s">
        <v>599</v>
      </c>
      <c r="G97" s="38" t="s">
        <v>1437</v>
      </c>
      <c r="H97" s="532">
        <v>44197</v>
      </c>
      <c r="I97" s="507">
        <v>44561</v>
      </c>
      <c r="J97" s="37">
        <v>15000</v>
      </c>
      <c r="K97" s="38" t="s">
        <v>0</v>
      </c>
      <c r="L97" s="38" t="s">
        <v>1438</v>
      </c>
      <c r="N97" s="37">
        <v>15000</v>
      </c>
      <c r="O97" s="37">
        <v>0</v>
      </c>
      <c r="P97" s="38" t="s">
        <v>1439</v>
      </c>
      <c r="Q97" s="38">
        <v>0</v>
      </c>
      <c r="R97" s="38">
        <v>0</v>
      </c>
      <c r="S97" s="38">
        <v>1</v>
      </c>
      <c r="T97" s="38" t="s">
        <v>69</v>
      </c>
      <c r="U97" s="41" t="s">
        <v>1440</v>
      </c>
      <c r="V97" s="509">
        <v>15000</v>
      </c>
      <c r="W97" s="41"/>
      <c r="X97" s="510"/>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0"/>
      <c r="AY97" s="510"/>
      <c r="AZ97" s="510"/>
      <c r="BA97" s="510"/>
      <c r="BB97" s="510"/>
      <c r="BC97" s="510"/>
      <c r="BD97" s="510"/>
      <c r="BE97" s="510"/>
      <c r="BF97" s="510"/>
      <c r="BG97" s="510"/>
      <c r="BH97" s="510"/>
      <c r="BI97" s="510"/>
      <c r="BJ97" s="510"/>
      <c r="BK97" s="510"/>
    </row>
    <row r="98" spans="1:63" s="38" customFormat="1" ht="77" customHeight="1">
      <c r="A98" s="33">
        <v>5</v>
      </c>
      <c r="B98" s="34" t="s">
        <v>51</v>
      </c>
      <c r="C98" s="34">
        <v>1</v>
      </c>
      <c r="D98" s="603" t="s">
        <v>1441</v>
      </c>
      <c r="E98" s="603" t="s">
        <v>1442</v>
      </c>
      <c r="F98" s="38" t="s">
        <v>599</v>
      </c>
      <c r="G98" s="38" t="s">
        <v>1443</v>
      </c>
      <c r="H98" s="532">
        <v>43466</v>
      </c>
      <c r="I98" s="507">
        <v>44561</v>
      </c>
      <c r="J98" s="37">
        <v>40000</v>
      </c>
      <c r="K98" s="38" t="s">
        <v>0</v>
      </c>
      <c r="L98" s="38" t="s">
        <v>1444</v>
      </c>
      <c r="M98" s="520" t="s">
        <v>1445</v>
      </c>
      <c r="N98" s="37">
        <v>30000</v>
      </c>
      <c r="O98" s="37">
        <v>0</v>
      </c>
      <c r="P98" s="38" t="s">
        <v>1446</v>
      </c>
      <c r="Q98" s="38">
        <v>0</v>
      </c>
      <c r="R98" s="38">
        <v>0</v>
      </c>
      <c r="S98" s="38">
        <v>1</v>
      </c>
      <c r="T98" s="38" t="s">
        <v>69</v>
      </c>
      <c r="U98" s="41" t="s">
        <v>1446</v>
      </c>
      <c r="V98" s="509">
        <v>40000</v>
      </c>
      <c r="W98" s="41"/>
      <c r="X98" s="510"/>
      <c r="Y98" s="510"/>
      <c r="Z98" s="510"/>
      <c r="AA98" s="510"/>
      <c r="AB98" s="510"/>
      <c r="AC98" s="510"/>
      <c r="AD98" s="510"/>
      <c r="AE98" s="510"/>
      <c r="AF98" s="510"/>
      <c r="AG98" s="510"/>
      <c r="AH98" s="510"/>
      <c r="AI98" s="510"/>
      <c r="AJ98" s="510"/>
      <c r="AK98" s="510"/>
      <c r="AL98" s="510"/>
      <c r="AM98" s="510"/>
      <c r="AN98" s="510"/>
      <c r="AO98" s="510"/>
      <c r="AP98" s="510"/>
      <c r="AQ98" s="510"/>
      <c r="AR98" s="510"/>
      <c r="AS98" s="510"/>
      <c r="AT98" s="510"/>
      <c r="AU98" s="510"/>
      <c r="AV98" s="510"/>
      <c r="AW98" s="510"/>
      <c r="AX98" s="510"/>
      <c r="AY98" s="510"/>
      <c r="AZ98" s="510"/>
      <c r="BA98" s="510"/>
      <c r="BB98" s="510"/>
      <c r="BC98" s="510"/>
      <c r="BD98" s="510"/>
      <c r="BE98" s="510"/>
      <c r="BF98" s="510"/>
      <c r="BG98" s="510"/>
      <c r="BH98" s="510"/>
      <c r="BI98" s="510"/>
      <c r="BJ98" s="510"/>
      <c r="BK98" s="510"/>
    </row>
    <row r="99" spans="1:63" s="510" customFormat="1" ht="18" customHeight="1">
      <c r="A99" s="604"/>
      <c r="B99" s="605"/>
      <c r="C99" s="605"/>
      <c r="D99" s="606"/>
      <c r="E99" s="606"/>
      <c r="F99" s="607"/>
      <c r="G99" s="607"/>
      <c r="H99" s="608"/>
      <c r="I99" s="609"/>
      <c r="J99" s="610"/>
      <c r="K99" s="607"/>
      <c r="L99" s="611" t="s">
        <v>635</v>
      </c>
      <c r="M99" s="612">
        <f>N99+O99</f>
        <v>55000</v>
      </c>
      <c r="N99" s="610">
        <f t="shared" ref="N99:O99" si="2">SUM(N96:N98)</f>
        <v>55000</v>
      </c>
      <c r="O99" s="610">
        <f t="shared" si="2"/>
        <v>0</v>
      </c>
      <c r="P99" s="607"/>
      <c r="Q99" s="607"/>
      <c r="R99" s="607"/>
      <c r="S99" s="607"/>
      <c r="T99" s="607"/>
      <c r="U99" s="613"/>
      <c r="V99" s="598">
        <f>SUM(V96:V98)</f>
        <v>65000</v>
      </c>
      <c r="W99" s="599">
        <f>SUM(W96:W98)</f>
        <v>0</v>
      </c>
    </row>
    <row r="100" spans="1:63" s="620" customFormat="1" ht="18" customHeight="1">
      <c r="A100" s="614" t="s">
        <v>636</v>
      </c>
      <c r="B100" s="615"/>
      <c r="C100" s="615"/>
      <c r="D100" s="616"/>
      <c r="E100" s="616"/>
      <c r="F100" s="615"/>
      <c r="G100" s="615"/>
      <c r="H100" s="617"/>
      <c r="I100" s="618"/>
      <c r="J100" s="76"/>
      <c r="K100" s="615"/>
      <c r="L100" s="615"/>
      <c r="M100" s="615"/>
      <c r="N100" s="76"/>
      <c r="O100" s="76"/>
      <c r="P100" s="615"/>
      <c r="Q100" s="615"/>
      <c r="R100" s="615"/>
      <c r="S100" s="615"/>
      <c r="T100" s="615"/>
      <c r="U100" s="64"/>
      <c r="V100" s="619"/>
      <c r="W100" s="64"/>
    </row>
    <row r="101" spans="1:63" s="534" customFormat="1" ht="50" customHeight="1">
      <c r="A101" s="621">
        <v>5</v>
      </c>
      <c r="B101" s="622">
        <v>5.2</v>
      </c>
      <c r="C101" s="127">
        <v>1</v>
      </c>
      <c r="D101" s="159" t="s">
        <v>1447</v>
      </c>
      <c r="E101" s="159" t="s">
        <v>1448</v>
      </c>
      <c r="F101" s="159" t="s">
        <v>636</v>
      </c>
      <c r="G101" s="159" t="s">
        <v>1449</v>
      </c>
      <c r="H101" s="623">
        <v>43466</v>
      </c>
      <c r="I101" s="624">
        <v>44561</v>
      </c>
      <c r="J101" s="625">
        <v>13000</v>
      </c>
      <c r="K101" s="159" t="s">
        <v>0</v>
      </c>
      <c r="L101" s="159" t="s">
        <v>1450</v>
      </c>
      <c r="M101" s="626"/>
      <c r="N101" s="625">
        <v>13000</v>
      </c>
      <c r="O101" s="625">
        <v>0</v>
      </c>
      <c r="P101" s="159" t="s">
        <v>1451</v>
      </c>
      <c r="Q101" s="159">
        <v>0</v>
      </c>
      <c r="R101" s="159">
        <v>0</v>
      </c>
      <c r="S101" s="159">
        <v>1</v>
      </c>
      <c r="T101" s="495" t="s">
        <v>816</v>
      </c>
      <c r="U101" s="41" t="s">
        <v>1452</v>
      </c>
      <c r="V101" s="509">
        <v>13000</v>
      </c>
      <c r="W101" s="508"/>
    </row>
    <row r="102" spans="1:63" s="520" customFormat="1" ht="50" customHeight="1">
      <c r="A102" s="33">
        <v>5</v>
      </c>
      <c r="B102" s="527">
        <v>5.0999999999999996</v>
      </c>
      <c r="C102" s="527">
        <v>1</v>
      </c>
      <c r="D102" s="188" t="s">
        <v>1453</v>
      </c>
      <c r="E102" s="520" t="s">
        <v>1454</v>
      </c>
      <c r="F102" s="520" t="s">
        <v>636</v>
      </c>
      <c r="G102" s="520" t="s">
        <v>1455</v>
      </c>
      <c r="H102" s="542">
        <v>43466</v>
      </c>
      <c r="I102" s="519">
        <v>44561</v>
      </c>
      <c r="J102" s="446">
        <v>14000</v>
      </c>
      <c r="K102" s="520" t="s">
        <v>0</v>
      </c>
      <c r="L102" s="188" t="s">
        <v>1453</v>
      </c>
      <c r="N102" s="446">
        <v>14000</v>
      </c>
      <c r="O102" s="446">
        <v>0</v>
      </c>
      <c r="P102" s="188" t="s">
        <v>1456</v>
      </c>
      <c r="T102" s="520" t="s">
        <v>607</v>
      </c>
      <c r="U102" s="523" t="s">
        <v>1457</v>
      </c>
      <c r="V102" s="522">
        <v>14000</v>
      </c>
      <c r="W102" s="523"/>
      <c r="X102" s="524"/>
      <c r="Y102" s="524"/>
      <c r="Z102" s="524"/>
      <c r="AA102" s="524"/>
      <c r="AB102" s="524"/>
      <c r="AC102" s="524"/>
      <c r="AD102" s="524"/>
      <c r="AE102" s="524"/>
      <c r="AF102" s="524"/>
      <c r="AG102" s="524"/>
      <c r="AH102" s="524"/>
      <c r="AI102" s="524"/>
      <c r="AJ102" s="524"/>
      <c r="AK102" s="524"/>
      <c r="AL102" s="524"/>
      <c r="AM102" s="524"/>
      <c r="AN102" s="524"/>
      <c r="AO102" s="524"/>
      <c r="AP102" s="524"/>
      <c r="AQ102" s="524"/>
      <c r="AR102" s="524"/>
      <c r="AS102" s="524"/>
      <c r="AT102" s="524"/>
      <c r="AU102" s="524"/>
      <c r="AV102" s="524"/>
      <c r="AW102" s="524"/>
      <c r="AX102" s="524"/>
      <c r="AY102" s="524"/>
      <c r="AZ102" s="524"/>
      <c r="BA102" s="524"/>
      <c r="BB102" s="524"/>
      <c r="BC102" s="524"/>
      <c r="BD102" s="524"/>
      <c r="BE102" s="524"/>
      <c r="BF102" s="524"/>
      <c r="BG102" s="524"/>
      <c r="BH102" s="524"/>
      <c r="BI102" s="524"/>
      <c r="BJ102" s="524"/>
      <c r="BK102" s="524"/>
    </row>
    <row r="103" spans="1:63" s="629" customFormat="1" ht="50" customHeight="1">
      <c r="A103" s="33">
        <v>5</v>
      </c>
      <c r="B103" s="527">
        <v>5.0999999999999996</v>
      </c>
      <c r="C103" s="527">
        <v>1</v>
      </c>
      <c r="D103" s="627" t="s">
        <v>1458</v>
      </c>
      <c r="E103" s="627" t="s">
        <v>1459</v>
      </c>
      <c r="F103" s="520" t="s">
        <v>636</v>
      </c>
      <c r="G103" s="520"/>
      <c r="H103" s="542">
        <v>43101</v>
      </c>
      <c r="I103" s="519">
        <v>44561</v>
      </c>
      <c r="J103" s="446">
        <v>13000</v>
      </c>
      <c r="K103" s="520" t="s">
        <v>0</v>
      </c>
      <c r="L103" s="520" t="s">
        <v>1460</v>
      </c>
      <c r="M103" s="520"/>
      <c r="N103" s="446">
        <v>13000</v>
      </c>
      <c r="O103" s="446">
        <v>0</v>
      </c>
      <c r="P103" s="520" t="s">
        <v>1461</v>
      </c>
      <c r="Q103" s="520">
        <v>0</v>
      </c>
      <c r="R103" s="520">
        <v>1</v>
      </c>
      <c r="S103" s="520">
        <v>1</v>
      </c>
      <c r="T103" s="517" t="s">
        <v>69</v>
      </c>
      <c r="U103" s="523" t="s">
        <v>1461</v>
      </c>
      <c r="V103" s="522">
        <v>13000</v>
      </c>
      <c r="W103" s="628"/>
    </row>
    <row r="104" spans="1:63" s="629" customFormat="1" ht="18" customHeight="1">
      <c r="A104" s="128"/>
      <c r="B104" s="129"/>
      <c r="C104" s="129"/>
      <c r="D104" s="630"/>
      <c r="E104" s="630"/>
      <c r="F104" s="130"/>
      <c r="G104" s="130"/>
      <c r="H104" s="551"/>
      <c r="I104" s="552"/>
      <c r="J104" s="442"/>
      <c r="K104" s="130"/>
      <c r="L104" s="203" t="s">
        <v>651</v>
      </c>
      <c r="M104" s="553">
        <f>N104+O104</f>
        <v>40000</v>
      </c>
      <c r="N104" s="442">
        <f t="shared" ref="N104:O104" si="3">SUM(N101:N103)</f>
        <v>40000</v>
      </c>
      <c r="O104" s="442">
        <f t="shared" si="3"/>
        <v>0</v>
      </c>
      <c r="P104" s="130"/>
      <c r="Q104" s="130"/>
      <c r="R104" s="130"/>
      <c r="S104" s="130"/>
      <c r="T104" s="574"/>
      <c r="U104" s="140"/>
      <c r="V104" s="631">
        <f>SUM(V101:V103)</f>
        <v>40000</v>
      </c>
      <c r="W104" s="632">
        <f>SUM(W101:W103)</f>
        <v>0</v>
      </c>
    </row>
    <row r="105" spans="1:63" s="520" customFormat="1" ht="18.5" customHeight="1" thickBot="1">
      <c r="A105" s="633"/>
      <c r="B105" s="634"/>
      <c r="C105" s="634"/>
      <c r="D105" s="635"/>
      <c r="E105" s="635"/>
      <c r="F105" s="635"/>
      <c r="G105" s="635"/>
      <c r="H105" s="635"/>
      <c r="I105" s="636"/>
      <c r="J105" s="637">
        <f>SUM(J18:J103)</f>
        <v>1187000</v>
      </c>
      <c r="K105" s="635"/>
      <c r="L105" s="636" t="s">
        <v>1462</v>
      </c>
      <c r="M105" s="638">
        <f>M74+M84+M94+M99+M104</f>
        <v>1020655</v>
      </c>
      <c r="N105" s="639">
        <f t="shared" ref="N105:O105" si="4">N74+N84+N94+N99+N104</f>
        <v>1003655</v>
      </c>
      <c r="O105" s="639">
        <f t="shared" si="4"/>
        <v>17000</v>
      </c>
      <c r="P105" s="635"/>
      <c r="Q105" s="635"/>
      <c r="R105" s="635"/>
      <c r="S105" s="635"/>
      <c r="T105" s="635"/>
      <c r="U105" s="640"/>
      <c r="V105" s="641">
        <f>V74+V84+V94+V99+V104</f>
        <v>947000</v>
      </c>
      <c r="W105" s="642">
        <f>W74+W84+W94+W99+W104</f>
        <v>240000</v>
      </c>
      <c r="X105" s="524"/>
      <c r="Y105" s="524"/>
      <c r="Z105" s="524"/>
      <c r="AA105" s="524"/>
      <c r="AB105" s="524"/>
      <c r="AC105" s="524"/>
      <c r="AD105" s="524"/>
      <c r="AE105" s="524"/>
      <c r="AF105" s="524"/>
      <c r="AG105" s="524"/>
      <c r="AH105" s="524"/>
      <c r="AI105" s="524"/>
      <c r="AJ105" s="524"/>
      <c r="AK105" s="524"/>
      <c r="AL105" s="524"/>
      <c r="AM105" s="524"/>
      <c r="AN105" s="524"/>
      <c r="AO105" s="524"/>
      <c r="AP105" s="524"/>
      <c r="AQ105" s="524"/>
      <c r="AR105" s="524"/>
      <c r="AS105" s="524"/>
      <c r="AT105" s="524"/>
      <c r="AU105" s="524"/>
      <c r="AV105" s="524"/>
      <c r="AW105" s="524"/>
      <c r="AX105" s="524"/>
      <c r="AY105" s="524"/>
      <c r="AZ105" s="524"/>
      <c r="BA105" s="524"/>
      <c r="BB105" s="524"/>
      <c r="BC105" s="524"/>
      <c r="BD105" s="524"/>
      <c r="BE105" s="524"/>
      <c r="BF105" s="524"/>
      <c r="BG105" s="524"/>
      <c r="BH105" s="524"/>
      <c r="BI105" s="524"/>
      <c r="BJ105" s="524"/>
      <c r="BK105" s="524"/>
    </row>
  </sheetData>
  <mergeCells count="2">
    <mergeCell ref="B12:P12"/>
    <mergeCell ref="V15:W15"/>
  </mergeCells>
  <conditionalFormatting sqref="D98:D100">
    <cfRule type="duplicateValues" dxfId="3" priority="4"/>
  </conditionalFormatting>
  <conditionalFormatting sqref="D40:D42 D37">
    <cfRule type="duplicateValues" dxfId="2" priority="3"/>
  </conditionalFormatting>
  <conditionalFormatting sqref="D61">
    <cfRule type="duplicateValues" dxfId="1" priority="2"/>
  </conditionalFormatting>
  <conditionalFormatting sqref="D69">
    <cfRule type="duplicateValues" dxfId="0" priority="1"/>
  </conditionalFormatting>
  <dataValidations count="7">
    <dataValidation type="list" allowBlank="1" showInputMessage="1" showErrorMessage="1" sqref="K106:K1048576">
      <formula1>$E$2:$G$2</formula1>
    </dataValidation>
    <dataValidation type="list" allowBlank="1" showInputMessage="1" showErrorMessage="1" sqref="P5:P11 P13">
      <formula1>$A$36:$A$59</formula1>
    </dataValidation>
    <dataValidation type="list" allowBlank="1" showInputMessage="1" showErrorMessage="1" sqref="C105 S80:S82 Q63:S63 P69 U23:U24 K37:K39 D44 T97 D64 U54:U58 Q105:T105 Q22:S22 Q65:S65 Q20:S20 K64:M64 P103:U104 Q28:T32 Q83:S91 Q39:T47 S37:S38 K43:K47 K76:K78 S101 S48 Q49:S55 Q93:T95 T65:T69 C70:C73 T76:T91 T102 C78:C82 K88:K100 C86:C102 C42:C68 K19:K35 K49:K63 T49:T63 Q25:T26 Q60:S60 T18:T22 C18:C39 Q74:T75">
      <formula1>#REF!</formula1>
    </dataValidation>
    <dataValidation type="list" allowBlank="1" showInputMessage="1" showErrorMessage="1" sqref="C16:C17 C106:C484">
      <formula1>$B$2:$C$2</formula1>
    </dataValidation>
    <dataValidation type="list" allowBlank="1" showInputMessage="1" showErrorMessage="1" sqref="Q16:S17 Q106:S1048576">
      <formula1>$A$2:$C$2</formula1>
    </dataValidation>
    <dataValidation type="list" allowBlank="1" showInputMessage="1" showErrorMessage="1" sqref="T16:T17 T37:T38 T48 T106:T341">
      <formula1>$A$3:$AB$3</formula1>
    </dataValidation>
    <dataValidation type="list" allowBlank="1" showInputMessage="1" showErrorMessage="1" sqref="T342:T408">
      <formula1>$A$3:$AA$3</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B27"/>
  <sheetViews>
    <sheetView topLeftCell="K14" zoomScaleNormal="100" workbookViewId="0">
      <selection activeCell="E16" sqref="E16"/>
    </sheetView>
  </sheetViews>
  <sheetFormatPr defaultRowHeight="14.5"/>
  <cols>
    <col min="1" max="1" width="7.81640625" style="643" customWidth="1"/>
    <col min="2" max="2" width="8.36328125" style="643" customWidth="1"/>
    <col min="3" max="3" width="32" style="643" customWidth="1"/>
    <col min="4" max="4" width="16.90625" style="643" customWidth="1"/>
    <col min="5" max="5" width="14.54296875" style="643" customWidth="1"/>
    <col min="6" max="6" width="21.54296875" style="643" customWidth="1"/>
    <col min="7" max="7" width="9.08984375" style="643" customWidth="1"/>
    <col min="8" max="8" width="13.90625" style="643" customWidth="1"/>
    <col min="9" max="9" width="10.54296875" style="644" hidden="1" customWidth="1"/>
    <col min="10" max="10" width="10.08984375" style="643" customWidth="1"/>
    <col min="11" max="11" width="29.7265625" style="643" customWidth="1"/>
    <col min="12" max="12" width="31.36328125" style="643" customWidth="1"/>
    <col min="13" max="13" width="12.54296875" style="645" customWidth="1"/>
    <col min="14" max="14" width="12.08984375" style="645" customWidth="1"/>
    <col min="15" max="15" width="20.90625" style="643" customWidth="1"/>
    <col min="16" max="16" width="13.36328125" style="643" customWidth="1"/>
    <col min="17" max="18" width="8.7265625" style="643"/>
    <col min="19" max="19" width="26.90625" style="643" customWidth="1"/>
    <col min="20" max="20" width="18.6328125" style="643" customWidth="1"/>
    <col min="21" max="21" width="23.81640625" style="643" customWidth="1"/>
    <col min="22" max="16384" width="8.7265625" style="643"/>
  </cols>
  <sheetData>
    <row r="2" spans="1:28" hidden="1">
      <c r="A2" s="643">
        <v>0</v>
      </c>
      <c r="B2" s="643">
        <v>2</v>
      </c>
      <c r="D2" s="643" t="s">
        <v>0</v>
      </c>
      <c r="E2" s="643" t="s">
        <v>1</v>
      </c>
      <c r="F2" s="643" t="s">
        <v>2</v>
      </c>
    </row>
    <row r="3" spans="1:28" hidden="1">
      <c r="A3" s="646" t="s">
        <v>3</v>
      </c>
      <c r="B3" s="646" t="s">
        <v>5</v>
      </c>
      <c r="C3" s="646" t="s">
        <v>6</v>
      </c>
      <c r="D3" s="646" t="s">
        <v>7</v>
      </c>
      <c r="E3" s="646" t="s">
        <v>8</v>
      </c>
      <c r="F3" s="646" t="s">
        <v>9</v>
      </c>
      <c r="G3" s="646" t="s">
        <v>10</v>
      </c>
      <c r="H3" s="646" t="s">
        <v>11</v>
      </c>
      <c r="I3" s="647" t="s">
        <v>12</v>
      </c>
      <c r="J3" s="646" t="s">
        <v>13</v>
      </c>
      <c r="K3" s="646" t="s">
        <v>14</v>
      </c>
      <c r="L3" s="646"/>
      <c r="M3" s="645" t="s">
        <v>15</v>
      </c>
      <c r="N3" s="645" t="s">
        <v>16</v>
      </c>
      <c r="O3" s="646" t="s">
        <v>17</v>
      </c>
      <c r="P3" s="646" t="s">
        <v>18</v>
      </c>
      <c r="Q3" s="646" t="s">
        <v>19</v>
      </c>
      <c r="R3" s="646" t="s">
        <v>20</v>
      </c>
      <c r="S3" s="646" t="s">
        <v>21</v>
      </c>
      <c r="T3" s="646" t="s">
        <v>22</v>
      </c>
      <c r="U3" s="646" t="s">
        <v>364</v>
      </c>
      <c r="V3" s="646" t="s">
        <v>1104</v>
      </c>
      <c r="W3" s="646" t="s">
        <v>607</v>
      </c>
      <c r="X3" s="646" t="s">
        <v>765</v>
      </c>
      <c r="Y3" s="646" t="s">
        <v>69</v>
      </c>
      <c r="Z3" s="646" t="s">
        <v>766</v>
      </c>
      <c r="AA3" s="646" t="s">
        <v>767</v>
      </c>
      <c r="AB3" s="646" t="s">
        <v>768</v>
      </c>
    </row>
    <row r="4" spans="1:28" hidden="1"/>
    <row r="5" spans="1:28" hidden="1">
      <c r="F5" s="648"/>
      <c r="H5" s="649"/>
      <c r="J5" s="650"/>
      <c r="L5" s="651"/>
      <c r="M5" s="652"/>
      <c r="N5" s="652"/>
      <c r="O5" s="651"/>
    </row>
    <row r="6" spans="1:28" hidden="1">
      <c r="F6" s="648"/>
      <c r="H6" s="649"/>
      <c r="J6" s="650"/>
      <c r="L6" s="651"/>
      <c r="M6" s="652"/>
      <c r="N6" s="652"/>
      <c r="O6" s="651"/>
    </row>
    <row r="7" spans="1:28" hidden="1">
      <c r="F7" s="648"/>
      <c r="H7" s="649"/>
      <c r="J7" s="650"/>
      <c r="L7" s="651"/>
      <c r="M7" s="652"/>
      <c r="N7" s="652"/>
      <c r="O7" s="651"/>
    </row>
    <row r="8" spans="1:28" hidden="1">
      <c r="F8" s="648"/>
      <c r="H8" s="649"/>
      <c r="J8" s="650"/>
      <c r="L8" s="651"/>
      <c r="M8" s="652"/>
      <c r="N8" s="652"/>
      <c r="O8" s="651"/>
    </row>
    <row r="9" spans="1:28" hidden="1">
      <c r="F9" s="648"/>
      <c r="H9" s="649"/>
      <c r="J9" s="650"/>
      <c r="L9" s="651"/>
      <c r="M9" s="652"/>
      <c r="N9" s="652"/>
      <c r="O9" s="651"/>
    </row>
    <row r="10" spans="1:28" hidden="1">
      <c r="F10" s="648"/>
      <c r="H10" s="649"/>
      <c r="J10" s="650"/>
      <c r="L10" s="651"/>
      <c r="M10" s="652"/>
      <c r="N10" s="652"/>
      <c r="O10" s="651"/>
    </row>
    <row r="11" spans="1:28">
      <c r="F11" s="648"/>
      <c r="H11" s="649"/>
      <c r="J11" s="650"/>
      <c r="L11" s="651"/>
      <c r="M11" s="652"/>
      <c r="N11" s="652"/>
      <c r="O11" s="651"/>
    </row>
    <row r="12" spans="1:28" ht="21" customHeight="1">
      <c r="B12" s="899"/>
      <c r="C12" s="899"/>
      <c r="D12" s="899"/>
      <c r="E12" s="899"/>
      <c r="F12" s="899"/>
      <c r="G12" s="899"/>
      <c r="H12" s="899"/>
      <c r="I12" s="899"/>
      <c r="J12" s="899"/>
      <c r="K12" s="899"/>
      <c r="L12" s="899"/>
      <c r="M12" s="899"/>
      <c r="N12" s="899"/>
      <c r="O12" s="899"/>
    </row>
    <row r="13" spans="1:28" ht="18.5">
      <c r="F13" s="900" t="s">
        <v>1463</v>
      </c>
      <c r="G13" s="900"/>
      <c r="H13" s="900"/>
      <c r="I13" s="900"/>
      <c r="J13" s="900"/>
      <c r="K13" s="900"/>
      <c r="L13" s="651"/>
      <c r="M13" s="652"/>
      <c r="N13" s="652"/>
      <c r="O13" s="651"/>
    </row>
    <row r="16" spans="1:28" s="659" customFormat="1" ht="58">
      <c r="A16" s="653" t="s">
        <v>1464</v>
      </c>
      <c r="B16" s="654" t="s">
        <v>26</v>
      </c>
      <c r="C16" s="655" t="s">
        <v>27</v>
      </c>
      <c r="D16" s="655" t="s">
        <v>28</v>
      </c>
      <c r="E16" s="655" t="s">
        <v>29</v>
      </c>
      <c r="F16" s="655" t="s">
        <v>30</v>
      </c>
      <c r="G16" s="655" t="s">
        <v>31</v>
      </c>
      <c r="H16" s="655" t="s">
        <v>32</v>
      </c>
      <c r="I16" s="656" t="s">
        <v>33</v>
      </c>
      <c r="J16" s="653" t="s">
        <v>34</v>
      </c>
      <c r="K16" s="653" t="s">
        <v>35</v>
      </c>
      <c r="L16" s="653" t="s">
        <v>36</v>
      </c>
      <c r="M16" s="657" t="s">
        <v>37</v>
      </c>
      <c r="N16" s="657" t="s">
        <v>38</v>
      </c>
      <c r="O16" s="653" t="s">
        <v>39</v>
      </c>
      <c r="P16" s="491" t="s">
        <v>40</v>
      </c>
      <c r="Q16" s="491" t="s">
        <v>41</v>
      </c>
      <c r="R16" s="491" t="s">
        <v>42</v>
      </c>
      <c r="S16" s="491" t="s">
        <v>43</v>
      </c>
      <c r="T16" s="653" t="s">
        <v>44</v>
      </c>
      <c r="U16" s="658" t="s">
        <v>1465</v>
      </c>
    </row>
    <row r="17" spans="1:21" s="659" customFormat="1" ht="15.5">
      <c r="A17" s="660" t="s">
        <v>45</v>
      </c>
      <c r="B17" s="654"/>
      <c r="C17" s="655"/>
      <c r="D17" s="655"/>
      <c r="E17" s="655"/>
      <c r="F17" s="655"/>
      <c r="G17" s="655"/>
      <c r="H17" s="655"/>
      <c r="I17" s="656"/>
      <c r="J17" s="655"/>
      <c r="K17" s="653"/>
      <c r="L17" s="653"/>
      <c r="M17" s="657"/>
      <c r="N17" s="657"/>
      <c r="O17" s="653"/>
      <c r="P17" s="491"/>
      <c r="Q17" s="491"/>
      <c r="R17" s="491"/>
      <c r="S17" s="491"/>
      <c r="T17" s="653"/>
      <c r="U17" s="658"/>
    </row>
    <row r="18" spans="1:21" s="668" customFormat="1" ht="50" customHeight="1">
      <c r="A18" s="661" t="s">
        <v>1466</v>
      </c>
      <c r="B18" s="661">
        <v>1</v>
      </c>
      <c r="C18" s="46" t="s">
        <v>1467</v>
      </c>
      <c r="D18" s="46" t="s">
        <v>1468</v>
      </c>
      <c r="E18" s="661" t="s">
        <v>45</v>
      </c>
      <c r="F18" s="46" t="s">
        <v>1469</v>
      </c>
      <c r="G18" s="662" t="s">
        <v>54</v>
      </c>
      <c r="H18" s="663" t="s">
        <v>55</v>
      </c>
      <c r="I18" s="664">
        <v>7500</v>
      </c>
      <c r="J18" s="665" t="s">
        <v>1470</v>
      </c>
      <c r="K18" s="665"/>
      <c r="L18" s="666" t="s">
        <v>1471</v>
      </c>
      <c r="M18" s="667">
        <v>7000</v>
      </c>
      <c r="N18" s="667">
        <v>0</v>
      </c>
      <c r="O18" s="666" t="s">
        <v>1472</v>
      </c>
      <c r="P18" s="665">
        <v>2</v>
      </c>
      <c r="Q18" s="665">
        <v>2</v>
      </c>
      <c r="R18" s="665">
        <v>1</v>
      </c>
      <c r="S18" s="665" t="s">
        <v>69</v>
      </c>
      <c r="T18" s="665" t="s">
        <v>1473</v>
      </c>
      <c r="U18" s="666" t="s">
        <v>1474</v>
      </c>
    </row>
    <row r="19" spans="1:21" s="668" customFormat="1" ht="50" customHeight="1">
      <c r="A19" s="661" t="s">
        <v>1466</v>
      </c>
      <c r="B19" s="661">
        <v>1</v>
      </c>
      <c r="C19" s="669" t="s">
        <v>1475</v>
      </c>
      <c r="D19" s="661" t="s">
        <v>1476</v>
      </c>
      <c r="E19" s="661" t="s">
        <v>45</v>
      </c>
      <c r="F19" s="46" t="s">
        <v>1469</v>
      </c>
      <c r="G19" s="670" t="s">
        <v>122</v>
      </c>
      <c r="H19" s="671" t="s">
        <v>55</v>
      </c>
      <c r="I19" s="664">
        <v>15000</v>
      </c>
      <c r="J19" s="665" t="s">
        <v>905</v>
      </c>
      <c r="K19" s="666" t="s">
        <v>1477</v>
      </c>
      <c r="L19" s="665"/>
      <c r="M19" s="667">
        <v>20000</v>
      </c>
      <c r="N19" s="667">
        <v>0</v>
      </c>
      <c r="O19" s="666" t="s">
        <v>1478</v>
      </c>
      <c r="P19" s="665">
        <v>2</v>
      </c>
      <c r="Q19" s="665">
        <v>2</v>
      </c>
      <c r="R19" s="665">
        <v>1</v>
      </c>
      <c r="S19" s="665" t="s">
        <v>15</v>
      </c>
      <c r="T19" s="665" t="s">
        <v>1473</v>
      </c>
      <c r="U19" s="665"/>
    </row>
    <row r="20" spans="1:21" s="668" customFormat="1" ht="50" customHeight="1">
      <c r="A20" s="661" t="s">
        <v>1466</v>
      </c>
      <c r="B20" s="661">
        <v>1</v>
      </c>
      <c r="C20" s="672" t="s">
        <v>1479</v>
      </c>
      <c r="D20" s="661" t="s">
        <v>1480</v>
      </c>
      <c r="E20" s="673" t="s">
        <v>476</v>
      </c>
      <c r="F20" s="673" t="s">
        <v>1481</v>
      </c>
      <c r="G20" s="670" t="s">
        <v>122</v>
      </c>
      <c r="H20" s="671" t="s">
        <v>55</v>
      </c>
      <c r="I20" s="664">
        <v>5500</v>
      </c>
      <c r="J20" s="665" t="s">
        <v>1470</v>
      </c>
      <c r="K20" s="665"/>
      <c r="L20" s="666" t="s">
        <v>1482</v>
      </c>
      <c r="M20" s="667">
        <v>0</v>
      </c>
      <c r="N20" s="667">
        <v>5250</v>
      </c>
      <c r="O20" s="666" t="s">
        <v>1483</v>
      </c>
      <c r="P20" s="665">
        <v>2</v>
      </c>
      <c r="Q20" s="665">
        <v>2</v>
      </c>
      <c r="R20" s="665">
        <v>1</v>
      </c>
      <c r="S20" s="665" t="s">
        <v>767</v>
      </c>
      <c r="T20" s="665" t="s">
        <v>1473</v>
      </c>
      <c r="U20" s="666" t="s">
        <v>1484</v>
      </c>
    </row>
    <row r="21" spans="1:21">
      <c r="A21" s="674"/>
      <c r="B21" s="674"/>
      <c r="C21" s="674"/>
      <c r="D21" s="674"/>
      <c r="E21" s="675"/>
      <c r="F21" s="676"/>
      <c r="G21" s="674"/>
      <c r="H21" s="674"/>
      <c r="I21" s="677"/>
      <c r="J21" s="411"/>
      <c r="K21" s="675" t="s">
        <v>945</v>
      </c>
      <c r="L21" s="676">
        <f>M21+N21</f>
        <v>32250</v>
      </c>
      <c r="M21" s="678">
        <f>SUM(M18:M20)</f>
        <v>27000</v>
      </c>
      <c r="N21" s="678">
        <f>SUM(N18:N20)</f>
        <v>5250</v>
      </c>
      <c r="O21" s="674"/>
      <c r="P21" s="674"/>
      <c r="Q21" s="674"/>
      <c r="R21" s="674"/>
      <c r="S21" s="674"/>
      <c r="T21" s="674"/>
      <c r="U21" s="674"/>
    </row>
    <row r="22" spans="1:21">
      <c r="A22" s="679" t="s">
        <v>476</v>
      </c>
      <c r="B22" s="680"/>
      <c r="C22" s="680"/>
      <c r="D22" s="680"/>
      <c r="E22" s="681"/>
      <c r="F22" s="682"/>
      <c r="G22" s="680"/>
      <c r="H22" s="680"/>
      <c r="I22" s="664"/>
      <c r="J22" s="45"/>
      <c r="K22" s="45"/>
      <c r="L22" s="45"/>
      <c r="M22" s="667"/>
      <c r="N22" s="667"/>
      <c r="O22" s="680"/>
      <c r="P22" s="680"/>
      <c r="Q22" s="680"/>
      <c r="R22" s="680"/>
      <c r="S22" s="680"/>
      <c r="T22" s="680"/>
      <c r="U22" s="680"/>
    </row>
    <row r="23" spans="1:21" s="668" customFormat="1" ht="50" customHeight="1">
      <c r="A23" s="661" t="s">
        <v>1466</v>
      </c>
      <c r="B23" s="661">
        <v>1</v>
      </c>
      <c r="C23" s="46" t="s">
        <v>1467</v>
      </c>
      <c r="D23" s="46" t="s">
        <v>1468</v>
      </c>
      <c r="E23" s="661" t="s">
        <v>45</v>
      </c>
      <c r="F23" s="46" t="s">
        <v>1469</v>
      </c>
      <c r="G23" s="662" t="s">
        <v>54</v>
      </c>
      <c r="H23" s="663" t="s">
        <v>55</v>
      </c>
      <c r="I23" s="664">
        <v>7500</v>
      </c>
      <c r="J23" s="665" t="s">
        <v>1470</v>
      </c>
      <c r="K23" s="665"/>
      <c r="L23" s="666" t="s">
        <v>1471</v>
      </c>
      <c r="M23" s="667">
        <v>0</v>
      </c>
      <c r="N23" s="667">
        <v>7250</v>
      </c>
      <c r="O23" s="666" t="s">
        <v>1472</v>
      </c>
      <c r="P23" s="665">
        <v>2</v>
      </c>
      <c r="Q23" s="665">
        <v>2</v>
      </c>
      <c r="R23" s="665">
        <v>1</v>
      </c>
      <c r="S23" s="665" t="s">
        <v>69</v>
      </c>
      <c r="T23" s="665" t="s">
        <v>1473</v>
      </c>
      <c r="U23" s="666" t="s">
        <v>1474</v>
      </c>
    </row>
    <row r="24" spans="1:21" s="668" customFormat="1" ht="50" customHeight="1">
      <c r="A24" s="661" t="s">
        <v>1466</v>
      </c>
      <c r="B24" s="661">
        <v>1</v>
      </c>
      <c r="C24" s="669" t="s">
        <v>1475</v>
      </c>
      <c r="D24" s="661" t="s">
        <v>1476</v>
      </c>
      <c r="E24" s="661" t="s">
        <v>45</v>
      </c>
      <c r="F24" s="46" t="s">
        <v>1469</v>
      </c>
      <c r="G24" s="670" t="s">
        <v>122</v>
      </c>
      <c r="H24" s="671" t="s">
        <v>55</v>
      </c>
      <c r="I24" s="664">
        <v>15000</v>
      </c>
      <c r="J24" s="665" t="s">
        <v>905</v>
      </c>
      <c r="K24" s="666" t="s">
        <v>1477</v>
      </c>
      <c r="L24" s="665"/>
      <c r="M24" s="667">
        <v>0</v>
      </c>
      <c r="N24" s="667">
        <v>10000</v>
      </c>
      <c r="O24" s="666" t="s">
        <v>1478</v>
      </c>
      <c r="P24" s="665">
        <v>2</v>
      </c>
      <c r="Q24" s="665">
        <v>2</v>
      </c>
      <c r="R24" s="665">
        <v>1</v>
      </c>
      <c r="S24" s="665" t="s">
        <v>15</v>
      </c>
      <c r="T24" s="665" t="s">
        <v>1473</v>
      </c>
      <c r="U24" s="665"/>
    </row>
    <row r="25" spans="1:21" s="668" customFormat="1" ht="50" customHeight="1">
      <c r="A25" s="661" t="s">
        <v>1466</v>
      </c>
      <c r="B25" s="661">
        <v>1</v>
      </c>
      <c r="C25" s="672" t="s">
        <v>1479</v>
      </c>
      <c r="D25" s="661" t="s">
        <v>1480</v>
      </c>
      <c r="E25" s="673" t="s">
        <v>476</v>
      </c>
      <c r="F25" s="673" t="s">
        <v>1481</v>
      </c>
      <c r="G25" s="670" t="s">
        <v>122</v>
      </c>
      <c r="H25" s="671" t="s">
        <v>55</v>
      </c>
      <c r="I25" s="664">
        <v>5500</v>
      </c>
      <c r="J25" s="665" t="s">
        <v>1470</v>
      </c>
      <c r="K25" s="665"/>
      <c r="L25" s="666" t="s">
        <v>1482</v>
      </c>
      <c r="M25" s="667">
        <v>15000</v>
      </c>
      <c r="N25" s="667">
        <v>0</v>
      </c>
      <c r="O25" s="666" t="s">
        <v>1483</v>
      </c>
      <c r="P25" s="665">
        <v>2</v>
      </c>
      <c r="Q25" s="665">
        <v>2</v>
      </c>
      <c r="R25" s="665">
        <v>1</v>
      </c>
      <c r="S25" s="665" t="s">
        <v>767</v>
      </c>
      <c r="T25" s="665" t="s">
        <v>1473</v>
      </c>
      <c r="U25" s="666" t="s">
        <v>1484</v>
      </c>
    </row>
    <row r="26" spans="1:21">
      <c r="A26" s="674"/>
      <c r="B26" s="674"/>
      <c r="C26" s="674"/>
      <c r="D26" s="674"/>
      <c r="E26" s="674"/>
      <c r="F26" s="674"/>
      <c r="G26" s="674"/>
      <c r="H26" s="674"/>
      <c r="I26" s="674"/>
      <c r="J26" s="674"/>
      <c r="K26" s="683" t="s">
        <v>525</v>
      </c>
      <c r="L26" s="676">
        <f>M26+N26</f>
        <v>32250</v>
      </c>
      <c r="M26" s="678">
        <f>SUM(M23:M25)</f>
        <v>15000</v>
      </c>
      <c r="N26" s="678">
        <f>SUM(N23:N25)</f>
        <v>17250</v>
      </c>
      <c r="O26" s="674"/>
      <c r="P26" s="674"/>
      <c r="Q26" s="674"/>
      <c r="R26" s="674"/>
      <c r="S26" s="674"/>
      <c r="T26" s="674"/>
      <c r="U26" s="674"/>
    </row>
    <row r="27" spans="1:21">
      <c r="A27" s="684"/>
      <c r="B27" s="684"/>
      <c r="C27" s="684"/>
      <c r="D27" s="684"/>
      <c r="E27" s="684"/>
      <c r="F27" s="684"/>
      <c r="G27" s="685"/>
      <c r="H27" s="685"/>
      <c r="I27" s="685"/>
      <c r="J27" s="685"/>
      <c r="K27" s="686" t="s">
        <v>1485</v>
      </c>
      <c r="L27" s="687">
        <f>L21+L26</f>
        <v>64500</v>
      </c>
      <c r="M27" s="688">
        <f>F21+L26</f>
        <v>32250</v>
      </c>
      <c r="N27" s="685">
        <v>32250</v>
      </c>
      <c r="O27" s="684"/>
      <c r="P27" s="684"/>
      <c r="Q27" s="684"/>
      <c r="R27" s="684"/>
      <c r="S27" s="684"/>
      <c r="T27" s="684"/>
      <c r="U27" s="684"/>
    </row>
  </sheetData>
  <mergeCells count="2">
    <mergeCell ref="B12:O12"/>
    <mergeCell ref="F13:K13"/>
  </mergeCells>
  <dataValidations count="6">
    <dataValidation type="list" allowBlank="1" showInputMessage="1" showErrorMessage="1" sqref="S339:S405">
      <formula1>$A$3:$AA$3</formula1>
    </dataValidation>
    <dataValidation type="list" allowBlank="1" showInputMessage="1" showErrorMessage="1" sqref="B16:B18 B21:B23 B26:B481">
      <formula1>$B$2:$B$2</formula1>
    </dataValidation>
    <dataValidation type="list" allowBlank="1" showInputMessage="1" showErrorMessage="1" sqref="O5:O11 O13">
      <formula1>$A$42:$A$70</formula1>
    </dataValidation>
    <dataValidation type="list" allowBlank="1" showInputMessage="1" showErrorMessage="1" sqref="J18:J20 J23:J26 J28:J1048576">
      <formula1>$D$2:$F$2</formula1>
    </dataValidation>
    <dataValidation type="list" allowBlank="1" showInputMessage="1" showErrorMessage="1" sqref="S16:S338">
      <formula1>$A$3:$AB$3</formula1>
    </dataValidation>
    <dataValidation type="list" allowBlank="1" showInputMessage="1" showErrorMessage="1" sqref="P16:R1048576">
      <formula1>$A$2:$B$2</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38"/>
  <sheetViews>
    <sheetView topLeftCell="A24" zoomScaleNormal="100" workbookViewId="0">
      <selection activeCell="D35" sqref="D35"/>
    </sheetView>
  </sheetViews>
  <sheetFormatPr defaultRowHeight="14.5"/>
  <cols>
    <col min="1" max="1" width="18.26953125" style="689" customWidth="1"/>
    <col min="2" max="2" width="16.08984375" style="690" customWidth="1"/>
    <col min="3" max="3" width="7.81640625" style="690" customWidth="1"/>
    <col min="4" max="4" width="36.81640625" style="690" customWidth="1"/>
    <col min="5" max="5" width="10.6328125" style="690" bestFit="1" customWidth="1"/>
    <col min="6" max="6" width="9.6328125" style="690" bestFit="1" customWidth="1"/>
    <col min="7" max="7" width="17.6328125" style="690" customWidth="1"/>
    <col min="8" max="8" width="6.81640625" style="690" customWidth="1"/>
    <col min="9" max="9" width="6.26953125" style="690" customWidth="1"/>
    <col min="10" max="10" width="10.54296875" style="691" hidden="1" customWidth="1"/>
    <col min="11" max="11" width="10.26953125" style="690" customWidth="1"/>
    <col min="12" max="12" width="15.54296875" style="690" customWidth="1"/>
    <col min="13" max="13" width="12.81640625" style="692" customWidth="1"/>
    <col min="14" max="14" width="12.453125" style="693" customWidth="1"/>
    <col min="15" max="15" width="10.7265625" style="693" customWidth="1"/>
    <col min="16" max="16" width="16.26953125" style="692" customWidth="1"/>
    <col min="17" max="17" width="9.08984375" style="692" customWidth="1"/>
    <col min="18" max="18" width="8.26953125" style="692" customWidth="1"/>
    <col min="19" max="19" width="6.90625" style="692" customWidth="1"/>
    <col min="20" max="20" width="14.1796875" style="692" customWidth="1"/>
    <col min="21" max="21" width="19.81640625" style="692" customWidth="1"/>
    <col min="22" max="47" width="8.7265625" style="694"/>
    <col min="48" max="16384" width="8.7265625" style="695"/>
  </cols>
  <sheetData>
    <row r="2" spans="1:47" ht="14.5" hidden="1" customHeight="1">
      <c r="A2" s="689">
        <v>0</v>
      </c>
      <c r="B2" s="690">
        <v>1</v>
      </c>
      <c r="C2" s="690">
        <v>2</v>
      </c>
      <c r="E2" s="690" t="s">
        <v>0</v>
      </c>
      <c r="F2" s="690" t="s">
        <v>1</v>
      </c>
      <c r="G2" s="690" t="s">
        <v>2</v>
      </c>
    </row>
    <row r="3" spans="1:47" ht="14.5" hidden="1" customHeight="1">
      <c r="A3" s="689" t="s">
        <v>3</v>
      </c>
      <c r="B3" s="690" t="s">
        <v>4</v>
      </c>
      <c r="C3" s="690" t="s">
        <v>5</v>
      </c>
      <c r="D3" s="690" t="s">
        <v>6</v>
      </c>
      <c r="E3" s="690" t="s">
        <v>7</v>
      </c>
      <c r="F3" s="690" t="s">
        <v>8</v>
      </c>
      <c r="G3" s="690" t="s">
        <v>9</v>
      </c>
      <c r="H3" s="690" t="s">
        <v>10</v>
      </c>
      <c r="I3" s="690" t="s">
        <v>11</v>
      </c>
      <c r="J3" s="691" t="s">
        <v>12</v>
      </c>
      <c r="K3" s="690" t="s">
        <v>13</v>
      </c>
      <c r="L3" s="690" t="s">
        <v>14</v>
      </c>
      <c r="M3" s="696"/>
      <c r="N3" s="697" t="s">
        <v>15</v>
      </c>
      <c r="O3" s="697" t="s">
        <v>16</v>
      </c>
      <c r="P3" s="696" t="s">
        <v>17</v>
      </c>
      <c r="Q3" s="696" t="s">
        <v>18</v>
      </c>
      <c r="R3" s="696" t="s">
        <v>19</v>
      </c>
      <c r="S3" s="696" t="s">
        <v>20</v>
      </c>
      <c r="T3" s="696" t="s">
        <v>21</v>
      </c>
      <c r="U3" s="696" t="s">
        <v>22</v>
      </c>
      <c r="V3" s="698" t="s">
        <v>364</v>
      </c>
      <c r="W3" s="698" t="s">
        <v>1104</v>
      </c>
      <c r="X3" s="698" t="s">
        <v>607</v>
      </c>
      <c r="Y3" s="698" t="s">
        <v>765</v>
      </c>
      <c r="Z3" s="698" t="s">
        <v>69</v>
      </c>
      <c r="AA3" s="698" t="s">
        <v>766</v>
      </c>
      <c r="AB3" s="698" t="s">
        <v>767</v>
      </c>
      <c r="AC3" s="698" t="s">
        <v>768</v>
      </c>
    </row>
    <row r="4" spans="1:47" ht="14.5" hidden="1" customHeight="1"/>
    <row r="5" spans="1:47" ht="14.5" hidden="1" customHeight="1">
      <c r="K5" s="699"/>
      <c r="M5" s="700"/>
      <c r="N5" s="701"/>
      <c r="O5" s="701"/>
      <c r="P5" s="700"/>
    </row>
    <row r="6" spans="1:47" ht="14.5" hidden="1" customHeight="1">
      <c r="K6" s="699"/>
      <c r="M6" s="700"/>
      <c r="N6" s="701"/>
      <c r="O6" s="701"/>
      <c r="P6" s="700"/>
    </row>
    <row r="7" spans="1:47" ht="14.5" hidden="1" customHeight="1">
      <c r="K7" s="699"/>
      <c r="M7" s="700"/>
      <c r="N7" s="701"/>
      <c r="O7" s="701"/>
      <c r="P7" s="700"/>
    </row>
    <row r="8" spans="1:47" ht="14.5" hidden="1" customHeight="1">
      <c r="K8" s="699"/>
      <c r="M8" s="700"/>
      <c r="N8" s="701"/>
      <c r="O8" s="701"/>
      <c r="P8" s="700"/>
    </row>
    <row r="9" spans="1:47" ht="14.5" hidden="1" customHeight="1">
      <c r="K9" s="699"/>
      <c r="M9" s="700"/>
      <c r="N9" s="701"/>
      <c r="O9" s="701"/>
      <c r="P9" s="700"/>
    </row>
    <row r="10" spans="1:47" ht="14.5" hidden="1" customHeight="1">
      <c r="K10" s="699"/>
      <c r="M10" s="700"/>
      <c r="N10" s="701"/>
      <c r="O10" s="701"/>
      <c r="P10" s="700"/>
    </row>
    <row r="11" spans="1:47">
      <c r="K11" s="699"/>
      <c r="M11" s="700"/>
      <c r="N11" s="701"/>
      <c r="O11" s="701"/>
      <c r="P11" s="700"/>
    </row>
    <row r="12" spans="1:47" ht="21" customHeight="1">
      <c r="B12" s="904" t="s">
        <v>1486</v>
      </c>
      <c r="C12" s="904"/>
      <c r="D12" s="904"/>
      <c r="E12" s="904"/>
      <c r="F12" s="904"/>
      <c r="G12" s="904"/>
      <c r="H12" s="904"/>
      <c r="I12" s="702"/>
      <c r="J12" s="703"/>
      <c r="K12" s="702"/>
      <c r="L12" s="702"/>
      <c r="M12" s="704"/>
      <c r="N12" s="705"/>
      <c r="O12" s="705"/>
      <c r="P12" s="704"/>
    </row>
    <row r="13" spans="1:47">
      <c r="K13" s="699"/>
      <c r="M13" s="700"/>
      <c r="N13" s="701"/>
      <c r="O13" s="701"/>
      <c r="P13" s="700"/>
    </row>
    <row r="16" spans="1:47" s="712" customFormat="1" ht="46" customHeight="1">
      <c r="A16" s="706" t="s">
        <v>1487</v>
      </c>
      <c r="B16" s="707" t="s">
        <v>25</v>
      </c>
      <c r="C16" s="707" t="s">
        <v>26</v>
      </c>
      <c r="D16" s="707" t="s">
        <v>27</v>
      </c>
      <c r="E16" s="707" t="s">
        <v>28</v>
      </c>
      <c r="F16" s="707" t="s">
        <v>29</v>
      </c>
      <c r="G16" s="707" t="s">
        <v>30</v>
      </c>
      <c r="H16" s="707" t="s">
        <v>31</v>
      </c>
      <c r="I16" s="707" t="s">
        <v>32</v>
      </c>
      <c r="J16" s="708" t="s">
        <v>33</v>
      </c>
      <c r="K16" s="707" t="s">
        <v>34</v>
      </c>
      <c r="L16" s="707" t="s">
        <v>35</v>
      </c>
      <c r="M16" s="709" t="s">
        <v>36</v>
      </c>
      <c r="N16" s="710" t="s">
        <v>37</v>
      </c>
      <c r="O16" s="710" t="s">
        <v>38</v>
      </c>
      <c r="P16" s="709" t="s">
        <v>39</v>
      </c>
      <c r="Q16" s="31" t="s">
        <v>40</v>
      </c>
      <c r="R16" s="31" t="s">
        <v>41</v>
      </c>
      <c r="S16" s="31" t="s">
        <v>42</v>
      </c>
      <c r="T16" s="31" t="s">
        <v>43</v>
      </c>
      <c r="U16" s="709" t="s">
        <v>44</v>
      </c>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row>
    <row r="17" spans="1:47" s="712" customFormat="1" ht="18" customHeight="1">
      <c r="A17" s="706" t="s">
        <v>45</v>
      </c>
      <c r="B17" s="707"/>
      <c r="C17" s="707"/>
      <c r="D17" s="707"/>
      <c r="E17" s="707"/>
      <c r="F17" s="707"/>
      <c r="G17" s="707"/>
      <c r="H17" s="707"/>
      <c r="I17" s="707"/>
      <c r="J17" s="708"/>
      <c r="K17" s="707"/>
      <c r="L17" s="707"/>
      <c r="M17" s="709"/>
      <c r="N17" s="710"/>
      <c r="O17" s="710"/>
      <c r="P17" s="709"/>
      <c r="Q17" s="31"/>
      <c r="R17" s="31"/>
      <c r="S17" s="31"/>
      <c r="T17" s="31"/>
      <c r="U17" s="709"/>
      <c r="V17" s="711"/>
      <c r="W17" s="711"/>
      <c r="X17" s="711"/>
      <c r="Y17" s="711"/>
      <c r="Z17" s="711"/>
      <c r="AA17" s="711"/>
      <c r="AB17" s="711"/>
      <c r="AC17" s="711"/>
      <c r="AD17" s="711"/>
      <c r="AE17" s="711"/>
      <c r="AF17" s="711"/>
      <c r="AG17" s="711"/>
      <c r="AH17" s="711"/>
      <c r="AI17" s="711"/>
      <c r="AJ17" s="711"/>
      <c r="AK17" s="711"/>
      <c r="AL17" s="711"/>
      <c r="AM17" s="711"/>
      <c r="AN17" s="711"/>
      <c r="AO17" s="711"/>
      <c r="AP17" s="711"/>
      <c r="AQ17" s="711"/>
      <c r="AR17" s="711"/>
      <c r="AS17" s="711"/>
      <c r="AT17" s="711"/>
      <c r="AU17" s="711"/>
    </row>
    <row r="18" spans="1:47" s="720" customFormat="1" ht="50" customHeight="1">
      <c r="A18" s="713" t="s">
        <v>1488</v>
      </c>
      <c r="B18" s="714" t="s">
        <v>1489</v>
      </c>
      <c r="C18" s="714">
        <v>1</v>
      </c>
      <c r="D18" s="714" t="s">
        <v>1490</v>
      </c>
      <c r="E18" s="714" t="s">
        <v>922</v>
      </c>
      <c r="F18" s="714" t="s">
        <v>45</v>
      </c>
      <c r="G18" s="714" t="s">
        <v>1491</v>
      </c>
      <c r="H18" s="714">
        <v>2019</v>
      </c>
      <c r="I18" s="714">
        <v>2021</v>
      </c>
      <c r="J18" s="715">
        <v>15000</v>
      </c>
      <c r="K18" s="714" t="s">
        <v>1</v>
      </c>
      <c r="L18" s="714"/>
      <c r="M18" s="716" t="s">
        <v>1492</v>
      </c>
      <c r="N18" s="717">
        <v>3000</v>
      </c>
      <c r="O18" s="718">
        <v>1000</v>
      </c>
      <c r="P18" s="716" t="s">
        <v>1493</v>
      </c>
      <c r="Q18" s="716">
        <v>2</v>
      </c>
      <c r="R18" s="716">
        <v>1</v>
      </c>
      <c r="S18" s="716"/>
      <c r="T18" s="716" t="s">
        <v>607</v>
      </c>
      <c r="U18" s="716" t="s">
        <v>1494</v>
      </c>
      <c r="V18" s="719"/>
      <c r="W18" s="719"/>
      <c r="X18" s="719"/>
      <c r="Y18" s="719"/>
      <c r="Z18" s="719"/>
      <c r="AA18" s="719"/>
      <c r="AB18" s="719"/>
      <c r="AC18" s="719"/>
      <c r="AD18" s="719"/>
      <c r="AE18" s="719"/>
      <c r="AF18" s="719"/>
      <c r="AG18" s="719"/>
      <c r="AH18" s="719"/>
      <c r="AI18" s="719"/>
      <c r="AJ18" s="719"/>
      <c r="AK18" s="719"/>
      <c r="AL18" s="719"/>
      <c r="AM18" s="719"/>
      <c r="AN18" s="719"/>
      <c r="AO18" s="719"/>
      <c r="AP18" s="719"/>
      <c r="AQ18" s="719"/>
      <c r="AR18" s="719"/>
      <c r="AS18" s="719"/>
      <c r="AT18" s="719"/>
      <c r="AU18" s="719"/>
    </row>
    <row r="19" spans="1:47" ht="50" customHeight="1">
      <c r="A19" s="713" t="s">
        <v>1488</v>
      </c>
      <c r="B19" s="714" t="s">
        <v>1489</v>
      </c>
      <c r="C19" s="714">
        <v>1</v>
      </c>
      <c r="D19" s="714" t="s">
        <v>1495</v>
      </c>
      <c r="E19" s="714" t="s">
        <v>250</v>
      </c>
      <c r="F19" s="714" t="s">
        <v>45</v>
      </c>
      <c r="G19" s="714" t="s">
        <v>1496</v>
      </c>
      <c r="H19" s="714">
        <v>2018</v>
      </c>
      <c r="I19" s="714">
        <v>2021</v>
      </c>
      <c r="J19" s="715">
        <v>15000</v>
      </c>
      <c r="K19" s="714" t="s">
        <v>1</v>
      </c>
      <c r="L19" s="721"/>
      <c r="M19" s="716" t="s">
        <v>725</v>
      </c>
      <c r="N19" s="717">
        <v>15000</v>
      </c>
      <c r="O19" s="718">
        <v>0</v>
      </c>
      <c r="P19" s="716" t="s">
        <v>1497</v>
      </c>
      <c r="Q19" s="716">
        <v>1</v>
      </c>
      <c r="R19" s="716">
        <v>1</v>
      </c>
      <c r="S19" s="716">
        <v>2</v>
      </c>
      <c r="T19" s="716" t="s">
        <v>4</v>
      </c>
      <c r="U19" s="716" t="s">
        <v>1498</v>
      </c>
    </row>
    <row r="20" spans="1:47" ht="50" customHeight="1">
      <c r="A20" s="713" t="s">
        <v>1488</v>
      </c>
      <c r="B20" s="714" t="s">
        <v>1499</v>
      </c>
      <c r="C20" s="714">
        <v>1</v>
      </c>
      <c r="D20" s="714" t="s">
        <v>1500</v>
      </c>
      <c r="E20" s="714" t="s">
        <v>250</v>
      </c>
      <c r="F20" s="714" t="s">
        <v>45</v>
      </c>
      <c r="G20" s="714"/>
      <c r="H20" s="714">
        <v>2018</v>
      </c>
      <c r="I20" s="714">
        <v>2021</v>
      </c>
      <c r="J20" s="715">
        <v>35000</v>
      </c>
      <c r="K20" s="714" t="s">
        <v>0</v>
      </c>
      <c r="L20" s="721" t="s">
        <v>1501</v>
      </c>
      <c r="M20" s="716" t="s">
        <v>725</v>
      </c>
      <c r="N20" s="717">
        <v>35000</v>
      </c>
      <c r="O20" s="718">
        <v>0</v>
      </c>
      <c r="P20" s="716">
        <v>0</v>
      </c>
      <c r="Q20" s="716" t="s">
        <v>1502</v>
      </c>
      <c r="R20" s="716">
        <v>2</v>
      </c>
      <c r="S20" s="716">
        <v>2</v>
      </c>
      <c r="T20" s="716" t="s">
        <v>10</v>
      </c>
      <c r="U20" s="716"/>
    </row>
    <row r="21" spans="1:47" s="725" customFormat="1" ht="50" customHeight="1">
      <c r="A21" s="722" t="s">
        <v>1488</v>
      </c>
      <c r="B21" s="716" t="s">
        <v>1499</v>
      </c>
      <c r="C21" s="716">
        <v>1</v>
      </c>
      <c r="D21" s="716" t="s">
        <v>1503</v>
      </c>
      <c r="E21" s="716" t="s">
        <v>250</v>
      </c>
      <c r="F21" s="716" t="s">
        <v>1504</v>
      </c>
      <c r="G21" s="716" t="s">
        <v>1505</v>
      </c>
      <c r="H21" s="714">
        <v>2019</v>
      </c>
      <c r="I21" s="716">
        <v>2021</v>
      </c>
      <c r="J21" s="717">
        <v>5000</v>
      </c>
      <c r="K21" s="716" t="s">
        <v>0</v>
      </c>
      <c r="L21" s="716" t="s">
        <v>1506</v>
      </c>
      <c r="M21" s="723" t="s">
        <v>1507</v>
      </c>
      <c r="N21" s="718">
        <v>11000</v>
      </c>
      <c r="O21" s="718"/>
      <c r="P21" s="716" t="s">
        <v>1508</v>
      </c>
      <c r="Q21" s="716">
        <v>1</v>
      </c>
      <c r="R21" s="716">
        <v>2</v>
      </c>
      <c r="S21" s="716">
        <v>1</v>
      </c>
      <c r="T21" s="716" t="s">
        <v>10</v>
      </c>
      <c r="U21" s="716" t="s">
        <v>1509</v>
      </c>
      <c r="V21" s="724"/>
      <c r="W21" s="724"/>
      <c r="X21" s="724"/>
      <c r="Y21" s="724"/>
      <c r="Z21" s="724"/>
      <c r="AA21" s="724"/>
      <c r="AB21" s="724"/>
      <c r="AC21" s="724"/>
      <c r="AD21" s="724"/>
      <c r="AE21" s="724"/>
      <c r="AF21" s="724"/>
      <c r="AG21" s="724"/>
      <c r="AH21" s="724"/>
      <c r="AI21" s="724"/>
      <c r="AJ21" s="724"/>
      <c r="AK21" s="724"/>
      <c r="AL21" s="724"/>
      <c r="AM21" s="724"/>
      <c r="AN21" s="724"/>
      <c r="AO21" s="724"/>
      <c r="AP21" s="724"/>
      <c r="AQ21" s="724"/>
      <c r="AR21" s="724"/>
      <c r="AS21" s="724"/>
      <c r="AT21" s="724"/>
      <c r="AU21" s="724"/>
    </row>
    <row r="22" spans="1:47" s="725" customFormat="1" ht="18" customHeight="1">
      <c r="A22" s="726"/>
      <c r="B22" s="726"/>
      <c r="C22" s="726"/>
      <c r="D22" s="726"/>
      <c r="E22" s="726"/>
      <c r="F22" s="726"/>
      <c r="G22" s="726"/>
      <c r="H22" s="727"/>
      <c r="I22" s="726"/>
      <c r="J22" s="728"/>
      <c r="K22" s="726"/>
      <c r="L22" s="729" t="s">
        <v>945</v>
      </c>
      <c r="M22" s="730">
        <f>N22+O22</f>
        <v>65000</v>
      </c>
      <c r="N22" s="728">
        <f>SUM(N18:N21)</f>
        <v>64000</v>
      </c>
      <c r="O22" s="728">
        <f>SUM(O18:O21)</f>
        <v>1000</v>
      </c>
      <c r="P22" s="726"/>
      <c r="Q22" s="726"/>
      <c r="R22" s="726"/>
      <c r="S22" s="726"/>
      <c r="T22" s="726"/>
      <c r="U22" s="726"/>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row>
    <row r="23" spans="1:47" s="725" customFormat="1" ht="18" customHeight="1">
      <c r="A23" s="731" t="s">
        <v>476</v>
      </c>
      <c r="B23" s="716"/>
      <c r="C23" s="716"/>
      <c r="D23" s="716"/>
      <c r="E23" s="716"/>
      <c r="F23" s="716"/>
      <c r="G23" s="716"/>
      <c r="H23" s="714"/>
      <c r="I23" s="716"/>
      <c r="J23" s="717"/>
      <c r="K23" s="716"/>
      <c r="L23" s="716"/>
      <c r="M23" s="723"/>
      <c r="N23" s="718"/>
      <c r="O23" s="718"/>
      <c r="P23" s="716"/>
      <c r="Q23" s="716"/>
      <c r="R23" s="716"/>
      <c r="S23" s="716"/>
      <c r="T23" s="716"/>
      <c r="U23" s="716"/>
      <c r="V23" s="724"/>
      <c r="W23" s="724"/>
      <c r="X23" s="724"/>
      <c r="Y23" s="724"/>
      <c r="Z23" s="724"/>
      <c r="AA23" s="724"/>
      <c r="AB23" s="724"/>
      <c r="AC23" s="724"/>
      <c r="AD23" s="724"/>
      <c r="AE23" s="724"/>
      <c r="AF23" s="724"/>
      <c r="AG23" s="724"/>
      <c r="AH23" s="724"/>
      <c r="AI23" s="724"/>
      <c r="AJ23" s="724"/>
      <c r="AK23" s="724"/>
      <c r="AL23" s="724"/>
      <c r="AM23" s="724"/>
      <c r="AN23" s="724"/>
      <c r="AO23" s="724"/>
      <c r="AP23" s="724"/>
      <c r="AQ23" s="724"/>
      <c r="AR23" s="724"/>
      <c r="AS23" s="724"/>
      <c r="AT23" s="724"/>
      <c r="AU23" s="724"/>
    </row>
    <row r="24" spans="1:47" s="735" customFormat="1" ht="50" customHeight="1">
      <c r="A24" s="713" t="s">
        <v>1488</v>
      </c>
      <c r="B24" s="732" t="s">
        <v>1489</v>
      </c>
      <c r="C24" s="732">
        <v>1</v>
      </c>
      <c r="D24" s="732" t="s">
        <v>1510</v>
      </c>
      <c r="E24" s="732" t="s">
        <v>721</v>
      </c>
      <c r="F24" s="732" t="s">
        <v>722</v>
      </c>
      <c r="G24" s="905" t="s">
        <v>723</v>
      </c>
      <c r="H24" s="732">
        <v>2020</v>
      </c>
      <c r="I24" s="732">
        <v>2021</v>
      </c>
      <c r="J24" s="906">
        <v>15000</v>
      </c>
      <c r="K24" s="732" t="s">
        <v>0</v>
      </c>
      <c r="L24" s="732" t="s">
        <v>1511</v>
      </c>
      <c r="M24" s="905" t="s">
        <v>725</v>
      </c>
      <c r="N24" s="901">
        <v>20000</v>
      </c>
      <c r="O24" s="901">
        <v>0</v>
      </c>
      <c r="P24" s="733" t="s">
        <v>1512</v>
      </c>
      <c r="Q24" s="733">
        <v>2</v>
      </c>
      <c r="R24" s="733">
        <v>1</v>
      </c>
      <c r="S24" s="733"/>
      <c r="T24" s="733" t="s">
        <v>69</v>
      </c>
      <c r="U24" s="733" t="s">
        <v>1513</v>
      </c>
      <c r="V24" s="734"/>
      <c r="W24" s="734"/>
      <c r="X24" s="734"/>
      <c r="Y24" s="734"/>
      <c r="Z24" s="734"/>
      <c r="AA24" s="734"/>
      <c r="AB24" s="734"/>
      <c r="AC24" s="734"/>
      <c r="AD24" s="734"/>
      <c r="AE24" s="734"/>
      <c r="AF24" s="734"/>
      <c r="AG24" s="734"/>
      <c r="AH24" s="734"/>
      <c r="AI24" s="734"/>
      <c r="AJ24" s="734"/>
      <c r="AK24" s="734"/>
      <c r="AL24" s="734"/>
      <c r="AM24" s="734"/>
      <c r="AN24" s="734"/>
      <c r="AO24" s="734"/>
      <c r="AP24" s="734"/>
      <c r="AQ24" s="734"/>
      <c r="AR24" s="734"/>
      <c r="AS24" s="734"/>
      <c r="AT24" s="734"/>
      <c r="AU24" s="734"/>
    </row>
    <row r="25" spans="1:47" s="735" customFormat="1" ht="50" customHeight="1">
      <c r="A25" s="713" t="s">
        <v>1488</v>
      </c>
      <c r="B25" s="732" t="s">
        <v>1489</v>
      </c>
      <c r="C25" s="732">
        <v>1</v>
      </c>
      <c r="D25" s="732" t="s">
        <v>1514</v>
      </c>
      <c r="E25" s="732" t="s">
        <v>721</v>
      </c>
      <c r="F25" s="732" t="s">
        <v>722</v>
      </c>
      <c r="G25" s="905"/>
      <c r="H25" s="732">
        <v>2019</v>
      </c>
      <c r="I25" s="732">
        <v>2021</v>
      </c>
      <c r="J25" s="906"/>
      <c r="K25" s="732"/>
      <c r="L25" s="732" t="s">
        <v>1515</v>
      </c>
      <c r="M25" s="905"/>
      <c r="N25" s="901"/>
      <c r="O25" s="901"/>
      <c r="P25" s="733" t="s">
        <v>1514</v>
      </c>
      <c r="Q25" s="733">
        <v>2</v>
      </c>
      <c r="R25" s="733">
        <v>1</v>
      </c>
      <c r="S25" s="733"/>
      <c r="T25" s="733" t="s">
        <v>607</v>
      </c>
      <c r="U25" s="733" t="s">
        <v>1513</v>
      </c>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row>
    <row r="26" spans="1:47" s="735" customFormat="1" ht="50" customHeight="1">
      <c r="A26" s="713" t="s">
        <v>1488</v>
      </c>
      <c r="B26" s="732" t="s">
        <v>1489</v>
      </c>
      <c r="C26" s="732">
        <v>1</v>
      </c>
      <c r="D26" s="732" t="s">
        <v>1516</v>
      </c>
      <c r="E26" s="732" t="s">
        <v>721</v>
      </c>
      <c r="F26" s="732" t="s">
        <v>722</v>
      </c>
      <c r="G26" s="905"/>
      <c r="H26" s="732">
        <v>2018</v>
      </c>
      <c r="I26" s="732">
        <v>2021</v>
      </c>
      <c r="J26" s="906"/>
      <c r="K26" s="732"/>
      <c r="L26" s="732" t="s">
        <v>1517</v>
      </c>
      <c r="M26" s="905"/>
      <c r="N26" s="901"/>
      <c r="O26" s="901"/>
      <c r="P26" s="733" t="s">
        <v>1518</v>
      </c>
      <c r="Q26" s="733">
        <v>2</v>
      </c>
      <c r="R26" s="733">
        <v>1</v>
      </c>
      <c r="S26" s="733"/>
      <c r="T26" s="733" t="s">
        <v>607</v>
      </c>
      <c r="U26" s="733" t="s">
        <v>1513</v>
      </c>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row>
    <row r="27" spans="1:47" s="735" customFormat="1" ht="18" customHeight="1">
      <c r="A27" s="736"/>
      <c r="B27" s="727"/>
      <c r="C27" s="727"/>
      <c r="D27" s="727"/>
      <c r="E27" s="727"/>
      <c r="F27" s="727"/>
      <c r="G27" s="737"/>
      <c r="H27" s="727"/>
      <c r="I27" s="727"/>
      <c r="J27" s="738"/>
      <c r="K27" s="727"/>
      <c r="L27" s="739" t="s">
        <v>525</v>
      </c>
      <c r="M27" s="740">
        <f>N27+O27</f>
        <v>20000</v>
      </c>
      <c r="N27" s="741">
        <f>SUM(N24)</f>
        <v>20000</v>
      </c>
      <c r="O27" s="741">
        <f>SUM(O24)</f>
        <v>0</v>
      </c>
      <c r="P27" s="742"/>
      <c r="Q27" s="742"/>
      <c r="R27" s="742"/>
      <c r="S27" s="742"/>
      <c r="T27" s="742"/>
      <c r="U27" s="742"/>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row>
    <row r="28" spans="1:47" s="735" customFormat="1" ht="18" customHeight="1">
      <c r="A28" s="743" t="s">
        <v>526</v>
      </c>
      <c r="B28" s="732"/>
      <c r="C28" s="732"/>
      <c r="D28" s="732"/>
      <c r="E28" s="732"/>
      <c r="F28" s="732"/>
      <c r="G28" s="744"/>
      <c r="H28" s="732"/>
      <c r="I28" s="732"/>
      <c r="J28" s="745"/>
      <c r="K28" s="732"/>
      <c r="L28" s="732"/>
      <c r="M28" s="744"/>
      <c r="N28" s="746"/>
      <c r="O28" s="746"/>
      <c r="P28" s="733"/>
      <c r="Q28" s="733"/>
      <c r="R28" s="733"/>
      <c r="S28" s="733"/>
      <c r="T28" s="733"/>
      <c r="U28" s="733"/>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734"/>
      <c r="AT28" s="734"/>
      <c r="AU28" s="734"/>
    </row>
    <row r="29" spans="1:47" s="747" customFormat="1" ht="50" customHeight="1">
      <c r="A29" s="713" t="s">
        <v>1488</v>
      </c>
      <c r="B29" s="732" t="s">
        <v>1489</v>
      </c>
      <c r="C29" s="732">
        <v>1</v>
      </c>
      <c r="D29" s="732" t="s">
        <v>1519</v>
      </c>
      <c r="E29" s="732" t="s">
        <v>1520</v>
      </c>
      <c r="F29" s="732" t="s">
        <v>526</v>
      </c>
      <c r="G29" s="732" t="s">
        <v>1521</v>
      </c>
      <c r="H29" s="732">
        <v>2019</v>
      </c>
      <c r="I29" s="732">
        <v>2021</v>
      </c>
      <c r="J29" s="901">
        <v>15000</v>
      </c>
      <c r="K29" s="732" t="s">
        <v>1</v>
      </c>
      <c r="L29" s="732"/>
      <c r="M29" s="733"/>
      <c r="N29" s="901">
        <f>15000</f>
        <v>15000</v>
      </c>
      <c r="O29" s="901">
        <v>0</v>
      </c>
      <c r="P29" s="733" t="s">
        <v>1522</v>
      </c>
      <c r="Q29" s="733">
        <v>2</v>
      </c>
      <c r="R29" s="733">
        <v>0</v>
      </c>
      <c r="S29" s="733">
        <v>0</v>
      </c>
      <c r="T29" s="733" t="s">
        <v>607</v>
      </c>
      <c r="U29" s="733"/>
      <c r="V29" s="734"/>
      <c r="W29" s="734"/>
      <c r="X29" s="734"/>
      <c r="Y29" s="734"/>
      <c r="Z29" s="734"/>
      <c r="AA29" s="734"/>
      <c r="AB29" s="734"/>
      <c r="AC29" s="734"/>
      <c r="AD29" s="734"/>
      <c r="AE29" s="734"/>
      <c r="AF29" s="734"/>
      <c r="AG29" s="734"/>
      <c r="AH29" s="734"/>
      <c r="AI29" s="734"/>
      <c r="AJ29" s="734"/>
      <c r="AK29" s="734"/>
      <c r="AL29" s="734"/>
      <c r="AM29" s="734"/>
      <c r="AN29" s="734"/>
      <c r="AO29" s="734"/>
      <c r="AP29" s="734"/>
      <c r="AQ29" s="734"/>
      <c r="AR29" s="734"/>
      <c r="AS29" s="734"/>
      <c r="AT29" s="734"/>
      <c r="AU29" s="734"/>
    </row>
    <row r="30" spans="1:47" s="747" customFormat="1" ht="50" customHeight="1">
      <c r="A30" s="713" t="s">
        <v>1488</v>
      </c>
      <c r="B30" s="732" t="s">
        <v>1489</v>
      </c>
      <c r="C30" s="732">
        <v>1</v>
      </c>
      <c r="D30" s="732" t="s">
        <v>1523</v>
      </c>
      <c r="E30" s="732" t="s">
        <v>1520</v>
      </c>
      <c r="F30" s="732" t="s">
        <v>526</v>
      </c>
      <c r="G30" s="732"/>
      <c r="H30" s="732">
        <v>2019</v>
      </c>
      <c r="I30" s="732">
        <v>2021</v>
      </c>
      <c r="J30" s="901"/>
      <c r="K30" s="732" t="s">
        <v>2</v>
      </c>
      <c r="L30" s="732"/>
      <c r="M30" s="733"/>
      <c r="N30" s="901"/>
      <c r="O30" s="901"/>
      <c r="P30" s="733" t="s">
        <v>5</v>
      </c>
      <c r="Q30" s="733">
        <v>2</v>
      </c>
      <c r="R30" s="733">
        <v>0</v>
      </c>
      <c r="S30" s="733">
        <v>0</v>
      </c>
      <c r="T30" s="733" t="s">
        <v>5</v>
      </c>
      <c r="U30" s="733"/>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row>
    <row r="31" spans="1:47" s="747" customFormat="1" ht="50" customHeight="1">
      <c r="A31" s="713" t="s">
        <v>1488</v>
      </c>
      <c r="B31" s="732" t="s">
        <v>1489</v>
      </c>
      <c r="C31" s="732">
        <v>1</v>
      </c>
      <c r="D31" s="732" t="s">
        <v>1524</v>
      </c>
      <c r="E31" s="732" t="s">
        <v>1520</v>
      </c>
      <c r="F31" s="732" t="s">
        <v>526</v>
      </c>
      <c r="G31" s="732" t="s">
        <v>1521</v>
      </c>
      <c r="H31" s="732">
        <v>2019</v>
      </c>
      <c r="I31" s="732">
        <v>2021</v>
      </c>
      <c r="J31" s="901"/>
      <c r="K31" s="732" t="s">
        <v>1</v>
      </c>
      <c r="L31" s="732"/>
      <c r="M31" s="733"/>
      <c r="N31" s="901"/>
      <c r="O31" s="901"/>
      <c r="P31" s="733" t="s">
        <v>10</v>
      </c>
      <c r="Q31" s="733">
        <v>2</v>
      </c>
      <c r="R31" s="733">
        <v>0</v>
      </c>
      <c r="S31" s="733">
        <v>0</v>
      </c>
      <c r="T31" s="733" t="s">
        <v>10</v>
      </c>
      <c r="U31" s="733"/>
      <c r="V31" s="734"/>
      <c r="W31" s="734"/>
      <c r="X31" s="734"/>
      <c r="Y31" s="734"/>
      <c r="Z31" s="734"/>
      <c r="AA31" s="734"/>
      <c r="AB31" s="734"/>
      <c r="AC31" s="734"/>
      <c r="AD31" s="734"/>
      <c r="AE31" s="734"/>
      <c r="AF31" s="734"/>
      <c r="AG31" s="734"/>
      <c r="AH31" s="734"/>
      <c r="AI31" s="734"/>
      <c r="AJ31" s="734"/>
      <c r="AK31" s="734"/>
      <c r="AL31" s="734"/>
      <c r="AM31" s="734"/>
      <c r="AN31" s="734"/>
      <c r="AO31" s="734"/>
      <c r="AP31" s="734"/>
      <c r="AQ31" s="734"/>
      <c r="AR31" s="734"/>
      <c r="AS31" s="734"/>
      <c r="AT31" s="734"/>
      <c r="AU31" s="734"/>
    </row>
    <row r="32" spans="1:47" s="692" customFormat="1" ht="18" customHeight="1">
      <c r="A32" s="727"/>
      <c r="B32" s="727"/>
      <c r="C32" s="727"/>
      <c r="D32" s="727"/>
      <c r="E32" s="727"/>
      <c r="F32" s="727"/>
      <c r="G32" s="727"/>
      <c r="H32" s="727"/>
      <c r="I32" s="727"/>
      <c r="J32" s="748">
        <f>SUM(J18:J31)</f>
        <v>100000</v>
      </c>
      <c r="K32" s="727"/>
      <c r="L32" s="739" t="s">
        <v>1056</v>
      </c>
      <c r="M32" s="730">
        <f>N32+O32</f>
        <v>15000</v>
      </c>
      <c r="N32" s="749">
        <f>SUM(N29)</f>
        <v>15000</v>
      </c>
      <c r="O32" s="749">
        <f>SUM(O29)</f>
        <v>0</v>
      </c>
      <c r="P32" s="742"/>
      <c r="Q32" s="742"/>
      <c r="R32" s="742"/>
      <c r="S32" s="742"/>
      <c r="T32" s="742"/>
      <c r="U32" s="750"/>
      <c r="V32" s="700"/>
      <c r="W32" s="700"/>
      <c r="X32" s="700"/>
      <c r="Y32" s="700"/>
      <c r="Z32" s="700"/>
      <c r="AA32" s="700"/>
      <c r="AB32" s="700"/>
      <c r="AC32" s="700"/>
      <c r="AD32" s="700"/>
      <c r="AE32" s="700"/>
      <c r="AF32" s="700"/>
      <c r="AG32" s="700"/>
      <c r="AH32" s="700"/>
      <c r="AI32" s="700"/>
      <c r="AJ32" s="700"/>
      <c r="AK32" s="700"/>
      <c r="AL32" s="700"/>
      <c r="AM32" s="700"/>
      <c r="AN32" s="700"/>
      <c r="AO32" s="700"/>
      <c r="AP32" s="700"/>
      <c r="AQ32" s="700"/>
      <c r="AR32" s="700"/>
      <c r="AS32" s="700"/>
      <c r="AT32" s="700"/>
      <c r="AU32" s="700"/>
    </row>
    <row r="33" spans="1:47" ht="18" customHeight="1">
      <c r="A33" s="751"/>
      <c r="B33" s="752"/>
      <c r="C33" s="752"/>
      <c r="D33" s="752"/>
      <c r="E33" s="752"/>
      <c r="F33" s="752"/>
      <c r="G33" s="752"/>
      <c r="H33" s="752"/>
      <c r="I33" s="752"/>
      <c r="J33" s="753"/>
      <c r="K33" s="902" t="s">
        <v>1525</v>
      </c>
      <c r="L33" s="903"/>
      <c r="M33" s="754">
        <f>M22+M27+M32</f>
        <v>100000</v>
      </c>
      <c r="N33" s="755"/>
      <c r="O33" s="755"/>
      <c r="P33" s="756"/>
      <c r="Q33" s="756"/>
      <c r="R33" s="756"/>
      <c r="S33" s="756"/>
      <c r="T33" s="756"/>
      <c r="U33" s="750"/>
    </row>
    <row r="34" spans="1:47" ht="59.15" customHeight="1"/>
    <row r="38" spans="1:47" s="690" customFormat="1">
      <c r="A38" s="689"/>
      <c r="J38" s="691"/>
      <c r="M38" s="692"/>
      <c r="N38" s="693"/>
      <c r="O38" s="693"/>
      <c r="P38" s="692"/>
      <c r="Q38" s="692"/>
      <c r="R38" s="692"/>
      <c r="S38" s="692"/>
      <c r="T38" s="692"/>
      <c r="U38" s="692"/>
      <c r="V38" s="694"/>
      <c r="W38" s="694"/>
      <c r="X38" s="694"/>
      <c r="Y38" s="694"/>
      <c r="Z38" s="694"/>
      <c r="AA38" s="694"/>
      <c r="AB38" s="694"/>
      <c r="AC38" s="694"/>
      <c r="AD38" s="757"/>
      <c r="AE38" s="757"/>
      <c r="AF38" s="757"/>
      <c r="AG38" s="757"/>
      <c r="AH38" s="757"/>
      <c r="AI38" s="757"/>
      <c r="AJ38" s="757"/>
      <c r="AK38" s="757"/>
      <c r="AL38" s="757"/>
      <c r="AM38" s="757"/>
      <c r="AN38" s="757"/>
      <c r="AO38" s="757"/>
      <c r="AP38" s="757"/>
      <c r="AQ38" s="757"/>
      <c r="AR38" s="757"/>
      <c r="AS38" s="757"/>
      <c r="AT38" s="757"/>
      <c r="AU38" s="757"/>
    </row>
  </sheetData>
  <mergeCells count="10">
    <mergeCell ref="J29:J31"/>
    <mergeCell ref="N29:N31"/>
    <mergeCell ref="O29:O31"/>
    <mergeCell ref="K33:L33"/>
    <mergeCell ref="B12:H12"/>
    <mergeCell ref="G24:G26"/>
    <mergeCell ref="J24:J26"/>
    <mergeCell ref="M24:M26"/>
    <mergeCell ref="N24:N26"/>
    <mergeCell ref="O24:O26"/>
  </mergeCells>
  <dataValidations count="6">
    <dataValidation type="list" allowBlank="1" showInputMessage="1" showErrorMessage="1" sqref="T16:T341">
      <formula1>$A$3:$AC$3</formula1>
    </dataValidation>
    <dataValidation type="list" allowBlank="1" showInputMessage="1" showErrorMessage="1" sqref="T342:T408">
      <formula1>$A$3:$AB$3</formula1>
    </dataValidation>
    <dataValidation type="list" allowBlank="1" showInputMessage="1" showErrorMessage="1" sqref="C16:C484">
      <formula1>$B$2:$C$2</formula1>
    </dataValidation>
    <dataValidation type="list" allowBlank="1" showInputMessage="1" showErrorMessage="1" sqref="Q16:S1048576">
      <formula1>$A$2:$C$2</formula1>
    </dataValidation>
    <dataValidation type="list" allowBlank="1" showInputMessage="1" showErrorMessage="1" sqref="P5:P11 P13">
      <formula1>$A$45:$A$73</formula1>
    </dataValidation>
    <dataValidation type="list" allowBlank="1" showInputMessage="1" showErrorMessage="1" sqref="K18:K32 K34:K1048576">
      <formula1>$E$2:$G$2</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8"/>
  <sheetViews>
    <sheetView topLeftCell="G1" zoomScaleNormal="100" workbookViewId="0">
      <selection activeCell="L18" sqref="L18"/>
    </sheetView>
  </sheetViews>
  <sheetFormatPr defaultColWidth="8.81640625" defaultRowHeight="14.5"/>
  <cols>
    <col min="1" max="1" width="11.36328125" style="643" customWidth="1"/>
    <col min="2" max="3" width="8.81640625" style="643"/>
    <col min="4" max="4" width="10.1796875" style="643" customWidth="1"/>
    <col min="5" max="5" width="16.81640625" style="643" customWidth="1"/>
    <col min="6" max="6" width="14.6328125" style="643" customWidth="1"/>
    <col min="7" max="7" width="21.6328125" style="643" customWidth="1"/>
    <col min="8" max="8" width="14.453125" style="643" customWidth="1"/>
    <col min="9" max="9" width="13.81640625" style="643" customWidth="1"/>
    <col min="10" max="10" width="14.6328125" style="643" hidden="1" customWidth="1"/>
    <col min="11" max="11" width="14.6328125" style="643" customWidth="1"/>
    <col min="12" max="12" width="21.453125" style="643" customWidth="1"/>
    <col min="13" max="13" width="11.81640625" style="643" customWidth="1"/>
    <col min="14" max="14" width="12.6328125" style="643" customWidth="1"/>
    <col min="15" max="15" width="12.1796875" style="643" customWidth="1"/>
    <col min="16" max="16" width="20.81640625" style="643" customWidth="1"/>
    <col min="17" max="17" width="13.36328125" style="643" customWidth="1"/>
    <col min="18" max="19" width="8.81640625" style="643"/>
    <col min="20" max="20" width="26.81640625" style="643" customWidth="1"/>
    <col min="21" max="21" width="18.6328125" style="643" customWidth="1"/>
    <col min="22" max="16384" width="8.81640625" style="643"/>
  </cols>
  <sheetData>
    <row r="2" spans="1:29" hidden="1">
      <c r="A2" s="643">
        <v>0</v>
      </c>
      <c r="B2" s="643">
        <v>1</v>
      </c>
      <c r="C2" s="643">
        <v>2</v>
      </c>
      <c r="E2" s="643" t="s">
        <v>0</v>
      </c>
      <c r="F2" s="643" t="s">
        <v>1</v>
      </c>
      <c r="G2" s="643" t="s">
        <v>2</v>
      </c>
    </row>
    <row r="3" spans="1:29" hidden="1">
      <c r="A3" s="646" t="s">
        <v>3</v>
      </c>
      <c r="B3" s="646" t="s">
        <v>4</v>
      </c>
      <c r="C3" s="646" t="s">
        <v>5</v>
      </c>
      <c r="D3" s="646" t="s">
        <v>6</v>
      </c>
      <c r="E3" s="646" t="s">
        <v>7</v>
      </c>
      <c r="F3" s="646" t="s">
        <v>8</v>
      </c>
      <c r="G3" s="646" t="s">
        <v>9</v>
      </c>
      <c r="H3" s="646" t="s">
        <v>10</v>
      </c>
      <c r="I3" s="646" t="s">
        <v>11</v>
      </c>
      <c r="J3" s="646" t="s">
        <v>12</v>
      </c>
      <c r="K3" s="646" t="s">
        <v>13</v>
      </c>
      <c r="L3" s="646" t="s">
        <v>14</v>
      </c>
      <c r="M3" s="646"/>
      <c r="N3" s="646" t="s">
        <v>15</v>
      </c>
      <c r="O3" s="646" t="s">
        <v>16</v>
      </c>
      <c r="P3" s="646" t="s">
        <v>17</v>
      </c>
      <c r="Q3" s="646" t="s">
        <v>18</v>
      </c>
      <c r="R3" s="646" t="s">
        <v>19</v>
      </c>
      <c r="S3" s="646" t="s">
        <v>20</v>
      </c>
      <c r="T3" s="646" t="s">
        <v>21</v>
      </c>
      <c r="U3" s="646" t="s">
        <v>22</v>
      </c>
      <c r="V3" s="646" t="s">
        <v>364</v>
      </c>
      <c r="W3" s="646" t="s">
        <v>1104</v>
      </c>
      <c r="X3" s="646" t="s">
        <v>607</v>
      </c>
      <c r="Y3" s="646" t="s">
        <v>765</v>
      </c>
      <c r="Z3" s="646" t="s">
        <v>69</v>
      </c>
      <c r="AA3" s="646" t="s">
        <v>766</v>
      </c>
      <c r="AB3" s="646" t="s">
        <v>767</v>
      </c>
      <c r="AC3" s="646" t="s">
        <v>768</v>
      </c>
    </row>
    <row r="4" spans="1:29" hidden="1"/>
    <row r="5" spans="1:29" hidden="1">
      <c r="G5" s="648"/>
      <c r="I5" s="649"/>
      <c r="K5" s="650"/>
      <c r="M5" s="651"/>
      <c r="N5" s="651"/>
      <c r="O5" s="651"/>
      <c r="P5" s="651"/>
    </row>
    <row r="6" spans="1:29" hidden="1">
      <c r="G6" s="648"/>
      <c r="I6" s="649"/>
      <c r="K6" s="650"/>
      <c r="M6" s="651"/>
      <c r="N6" s="651"/>
      <c r="O6" s="651"/>
      <c r="P6" s="651"/>
    </row>
    <row r="7" spans="1:29" hidden="1">
      <c r="G7" s="648"/>
      <c r="I7" s="649"/>
      <c r="K7" s="650"/>
      <c r="M7" s="651"/>
      <c r="N7" s="651"/>
      <c r="O7" s="651"/>
      <c r="P7" s="651"/>
    </row>
    <row r="8" spans="1:29" hidden="1">
      <c r="G8" s="648"/>
      <c r="I8" s="649"/>
      <c r="K8" s="650"/>
      <c r="M8" s="651"/>
      <c r="N8" s="651"/>
      <c r="O8" s="651"/>
      <c r="P8" s="651"/>
    </row>
    <row r="9" spans="1:29" hidden="1">
      <c r="G9" s="648"/>
      <c r="I9" s="649"/>
      <c r="K9" s="650"/>
      <c r="M9" s="651"/>
      <c r="N9" s="651"/>
      <c r="O9" s="651"/>
      <c r="P9" s="651"/>
    </row>
    <row r="10" spans="1:29" hidden="1">
      <c r="G10" s="648"/>
      <c r="I10" s="649"/>
      <c r="K10" s="650"/>
      <c r="M10" s="651"/>
      <c r="N10" s="651"/>
      <c r="O10" s="651"/>
      <c r="P10" s="651"/>
    </row>
    <row r="11" spans="1:29">
      <c r="G11" s="648"/>
      <c r="I11" s="649"/>
      <c r="K11" s="650"/>
      <c r="M11" s="651"/>
      <c r="N11" s="651"/>
      <c r="O11" s="651"/>
      <c r="P11" s="651"/>
    </row>
    <row r="12" spans="1:29" ht="21" customHeight="1">
      <c r="B12" s="899" t="s">
        <v>1526</v>
      </c>
      <c r="C12" s="899"/>
      <c r="D12" s="899"/>
      <c r="E12" s="899"/>
      <c r="F12" s="899"/>
      <c r="G12" s="899"/>
      <c r="H12" s="899"/>
      <c r="I12" s="899"/>
      <c r="J12" s="899"/>
      <c r="K12" s="899"/>
      <c r="L12" s="899"/>
      <c r="M12" s="899"/>
      <c r="N12" s="899"/>
      <c r="O12" s="899"/>
      <c r="P12" s="899"/>
    </row>
    <row r="13" spans="1:29">
      <c r="G13" s="648"/>
      <c r="I13" s="649"/>
      <c r="K13" s="650"/>
      <c r="M13" s="651"/>
      <c r="N13" s="651"/>
      <c r="O13" s="651"/>
      <c r="P13" s="651"/>
    </row>
    <row r="16" spans="1:29" s="659" customFormat="1" ht="58">
      <c r="A16" s="655" t="s">
        <v>24</v>
      </c>
      <c r="B16" s="655" t="s">
        <v>25</v>
      </c>
      <c r="C16" s="654" t="s">
        <v>26</v>
      </c>
      <c r="D16" s="655" t="s">
        <v>27</v>
      </c>
      <c r="E16" s="655" t="s">
        <v>28</v>
      </c>
      <c r="F16" s="655" t="s">
        <v>29</v>
      </c>
      <c r="G16" s="655" t="s">
        <v>30</v>
      </c>
      <c r="H16" s="655" t="s">
        <v>31</v>
      </c>
      <c r="I16" s="655" t="s">
        <v>32</v>
      </c>
      <c r="J16" s="653" t="s">
        <v>33</v>
      </c>
      <c r="K16" s="655" t="s">
        <v>34</v>
      </c>
      <c r="L16" s="653" t="s">
        <v>35</v>
      </c>
      <c r="M16" s="653" t="s">
        <v>36</v>
      </c>
      <c r="N16" s="653" t="s">
        <v>37</v>
      </c>
      <c r="O16" s="653" t="s">
        <v>38</v>
      </c>
      <c r="P16" s="653" t="s">
        <v>39</v>
      </c>
      <c r="Q16" s="491" t="s">
        <v>40</v>
      </c>
      <c r="R16" s="491" t="s">
        <v>41</v>
      </c>
      <c r="S16" s="491" t="s">
        <v>42</v>
      </c>
      <c r="T16" s="491" t="s">
        <v>43</v>
      </c>
      <c r="U16" s="653" t="s">
        <v>44</v>
      </c>
    </row>
    <row r="17" spans="1:21" s="763" customFormat="1" ht="100" customHeight="1">
      <c r="A17" s="758" t="s">
        <v>1527</v>
      </c>
      <c r="B17" s="758" t="s">
        <v>1527</v>
      </c>
      <c r="C17" s="758">
        <v>1</v>
      </c>
      <c r="D17" s="758" t="s">
        <v>1528</v>
      </c>
      <c r="E17" s="758" t="s">
        <v>1529</v>
      </c>
      <c r="F17" s="758" t="s">
        <v>476</v>
      </c>
      <c r="G17" s="758" t="s">
        <v>1530</v>
      </c>
      <c r="H17" s="759">
        <v>2018</v>
      </c>
      <c r="I17" s="759">
        <v>2021</v>
      </c>
      <c r="J17" s="760">
        <v>135000</v>
      </c>
      <c r="K17" s="760" t="s">
        <v>0</v>
      </c>
      <c r="L17" s="758" t="s">
        <v>1531</v>
      </c>
      <c r="M17" s="761" t="s">
        <v>1532</v>
      </c>
      <c r="N17" s="760">
        <f>153000</f>
        <v>153000</v>
      </c>
      <c r="O17" s="760">
        <v>0</v>
      </c>
      <c r="P17" s="758" t="s">
        <v>1533</v>
      </c>
      <c r="Q17" s="758" t="s">
        <v>781</v>
      </c>
      <c r="R17" s="758" t="s">
        <v>781</v>
      </c>
      <c r="S17" s="758">
        <v>1</v>
      </c>
      <c r="T17" s="762" t="s">
        <v>15</v>
      </c>
      <c r="U17" s="761" t="s">
        <v>1534</v>
      </c>
    </row>
    <row r="18" spans="1:21">
      <c r="A18" s="684"/>
      <c r="B18" s="684"/>
      <c r="C18" s="684"/>
      <c r="D18" s="684"/>
      <c r="E18" s="684"/>
      <c r="F18" s="684"/>
      <c r="G18" s="684"/>
      <c r="H18" s="684"/>
      <c r="I18" s="684"/>
      <c r="J18" s="684"/>
      <c r="K18" s="684"/>
      <c r="L18" s="686" t="s">
        <v>1535</v>
      </c>
      <c r="M18" s="764">
        <f>N18+O18</f>
        <v>153000</v>
      </c>
      <c r="N18" s="765">
        <f>SUM(N17)</f>
        <v>153000</v>
      </c>
      <c r="O18" s="765">
        <f>SUM(O17)</f>
        <v>0</v>
      </c>
      <c r="P18" s="684"/>
      <c r="Q18" s="684"/>
      <c r="R18" s="684"/>
      <c r="S18" s="684"/>
      <c r="T18" s="684"/>
      <c r="U18" s="684"/>
    </row>
  </sheetData>
  <mergeCells count="1">
    <mergeCell ref="B12:P12"/>
  </mergeCells>
  <dataValidations count="6">
    <dataValidation type="list" allowBlank="1" showInputMessage="1" showErrorMessage="1" sqref="K17:K1048576">
      <formula1>$E$2:$G$2</formula1>
    </dataValidation>
    <dataValidation type="list" allowBlank="1" showInputMessage="1" showErrorMessage="1" sqref="P5:P11 P13">
      <formula1>$A$40:$A$68</formula1>
    </dataValidation>
    <dataValidation type="list" allowBlank="1" showInputMessage="1" showErrorMessage="1" sqref="Q16:S1048576">
      <formula1>$A$2:$C$2</formula1>
    </dataValidation>
    <dataValidation type="list" allowBlank="1" showInputMessage="1" showErrorMessage="1" sqref="C16:C479">
      <formula1>$B$2:$C$2</formula1>
    </dataValidation>
    <dataValidation type="list" allowBlank="1" showInputMessage="1" showErrorMessage="1" sqref="T337:T403">
      <formula1>$A$3:$AB$3</formula1>
    </dataValidation>
    <dataValidation type="list" allowBlank="1" showInputMessage="1" showErrorMessage="1" sqref="T16:T336">
      <formula1>$A$3:$AC$3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51"/>
  <sheetViews>
    <sheetView topLeftCell="B47" zoomScaleNormal="100" workbookViewId="0">
      <selection activeCell="M58" sqref="M58"/>
    </sheetView>
  </sheetViews>
  <sheetFormatPr defaultColWidth="8.81640625" defaultRowHeight="14.5"/>
  <cols>
    <col min="1" max="1" width="10" style="766" customWidth="1"/>
    <col min="2" max="2" width="4.7265625" style="767" customWidth="1"/>
    <col min="3" max="3" width="8.81640625" style="768"/>
    <col min="4" max="4" width="27" style="767" customWidth="1"/>
    <col min="5" max="5" width="16.81640625" style="767" customWidth="1"/>
    <col min="6" max="6" width="14.6328125" style="766" customWidth="1"/>
    <col min="7" max="7" width="21.6328125" style="766" customWidth="1"/>
    <col min="8" max="9" width="8.08984375" style="767" customWidth="1"/>
    <col min="10" max="10" width="7.90625" style="767" hidden="1" customWidth="1"/>
    <col min="11" max="11" width="7.81640625" style="767" customWidth="1"/>
    <col min="12" max="12" width="21.453125" style="769" customWidth="1"/>
    <col min="13" max="13" width="11.81640625" style="769" customWidth="1"/>
    <col min="14" max="14" width="12.6328125" style="770" customWidth="1"/>
    <col min="15" max="15" width="12.1796875" style="770" customWidth="1"/>
    <col min="16" max="16" width="29.36328125" style="766" customWidth="1"/>
    <col min="17" max="17" width="13.36328125" style="767" customWidth="1"/>
    <col min="18" max="19" width="8.81640625" style="767"/>
    <col min="20" max="20" width="26.81640625" style="767" customWidth="1"/>
    <col min="21" max="21" width="18.6328125" style="767" customWidth="1"/>
    <col min="22" max="16384" width="8.81640625" style="767"/>
  </cols>
  <sheetData>
    <row r="2" spans="1:29" hidden="1">
      <c r="A2" s="766">
        <v>0</v>
      </c>
      <c r="B2" s="767">
        <v>1</v>
      </c>
      <c r="C2" s="768">
        <v>2</v>
      </c>
      <c r="E2" s="767" t="s">
        <v>0</v>
      </c>
      <c r="F2" s="766" t="s">
        <v>1</v>
      </c>
      <c r="G2" s="766" t="s">
        <v>2</v>
      </c>
    </row>
    <row r="3" spans="1:29" hidden="1">
      <c r="A3" s="771" t="s">
        <v>3</v>
      </c>
      <c r="B3" s="772" t="s">
        <v>4</v>
      </c>
      <c r="C3" s="773" t="s">
        <v>5</v>
      </c>
      <c r="D3" s="772" t="s">
        <v>6</v>
      </c>
      <c r="E3" s="772" t="s">
        <v>7</v>
      </c>
      <c r="F3" s="771" t="s">
        <v>8</v>
      </c>
      <c r="G3" s="771" t="s">
        <v>9</v>
      </c>
      <c r="H3" s="772" t="s">
        <v>10</v>
      </c>
      <c r="I3" s="772" t="s">
        <v>11</v>
      </c>
      <c r="J3" s="772" t="s">
        <v>12</v>
      </c>
      <c r="K3" s="772" t="s">
        <v>13</v>
      </c>
      <c r="L3" s="769" t="s">
        <v>14</v>
      </c>
      <c r="N3" s="774" t="s">
        <v>15</v>
      </c>
      <c r="O3" s="774" t="s">
        <v>16</v>
      </c>
      <c r="P3" s="771" t="s">
        <v>17</v>
      </c>
      <c r="Q3" s="772" t="s">
        <v>18</v>
      </c>
      <c r="R3" s="772" t="s">
        <v>19</v>
      </c>
      <c r="S3" s="772" t="s">
        <v>20</v>
      </c>
      <c r="T3" s="772" t="s">
        <v>21</v>
      </c>
      <c r="U3" s="772" t="s">
        <v>22</v>
      </c>
      <c r="V3" s="772" t="s">
        <v>364</v>
      </c>
      <c r="W3" s="772" t="s">
        <v>1104</v>
      </c>
      <c r="X3" s="772" t="s">
        <v>607</v>
      </c>
      <c r="Y3" s="772" t="s">
        <v>765</v>
      </c>
      <c r="Z3" s="772" t="s">
        <v>69</v>
      </c>
      <c r="AA3" s="772" t="s">
        <v>766</v>
      </c>
      <c r="AB3" s="772" t="s">
        <v>767</v>
      </c>
      <c r="AC3" s="772" t="s">
        <v>768</v>
      </c>
    </row>
    <row r="4" spans="1:29" hidden="1"/>
    <row r="5" spans="1:29" hidden="1">
      <c r="G5" s="775"/>
      <c r="I5" s="776"/>
      <c r="K5" s="777"/>
      <c r="M5" s="778"/>
      <c r="N5" s="779"/>
      <c r="O5" s="779"/>
      <c r="P5" s="780"/>
    </row>
    <row r="6" spans="1:29" hidden="1">
      <c r="G6" s="775"/>
      <c r="I6" s="776"/>
      <c r="K6" s="777"/>
      <c r="M6" s="778"/>
      <c r="N6" s="779"/>
      <c r="O6" s="779"/>
      <c r="P6" s="780"/>
    </row>
    <row r="7" spans="1:29" hidden="1">
      <c r="G7" s="775"/>
      <c r="I7" s="776"/>
      <c r="K7" s="777"/>
      <c r="M7" s="778"/>
      <c r="N7" s="779"/>
      <c r="O7" s="779"/>
      <c r="P7" s="780"/>
    </row>
    <row r="8" spans="1:29" hidden="1">
      <c r="G8" s="775"/>
      <c r="I8" s="776"/>
      <c r="K8" s="777"/>
      <c r="M8" s="778"/>
      <c r="N8" s="779"/>
      <c r="O8" s="779"/>
      <c r="P8" s="780"/>
    </row>
    <row r="9" spans="1:29" hidden="1">
      <c r="G9" s="775"/>
      <c r="I9" s="776"/>
      <c r="K9" s="777"/>
      <c r="M9" s="778"/>
      <c r="N9" s="779"/>
      <c r="O9" s="779"/>
      <c r="P9" s="780"/>
    </row>
    <row r="10" spans="1:29" hidden="1">
      <c r="G10" s="775"/>
      <c r="I10" s="776"/>
      <c r="K10" s="777"/>
      <c r="M10" s="778"/>
      <c r="N10" s="779"/>
      <c r="O10" s="779"/>
      <c r="P10" s="780"/>
    </row>
    <row r="11" spans="1:29">
      <c r="G11" s="775"/>
      <c r="I11" s="776"/>
      <c r="K11" s="777"/>
      <c r="M11" s="778"/>
      <c r="N11" s="779"/>
      <c r="O11" s="779"/>
      <c r="P11" s="780"/>
    </row>
    <row r="12" spans="1:29" ht="21" customHeight="1">
      <c r="B12" s="934" t="s">
        <v>1536</v>
      </c>
      <c r="C12" s="934"/>
      <c r="D12" s="934"/>
      <c r="E12" s="934"/>
      <c r="F12" s="934"/>
      <c r="G12" s="934"/>
      <c r="H12" s="934"/>
      <c r="I12" s="934"/>
      <c r="J12" s="934"/>
      <c r="K12" s="934"/>
      <c r="L12" s="934"/>
      <c r="M12" s="934"/>
      <c r="N12" s="934"/>
      <c r="O12" s="934"/>
      <c r="P12" s="934"/>
    </row>
    <row r="13" spans="1:29">
      <c r="G13" s="775"/>
      <c r="I13" s="776"/>
      <c r="K13" s="777"/>
      <c r="M13" s="778"/>
      <c r="N13" s="779"/>
      <c r="O13" s="779"/>
      <c r="P13" s="780"/>
    </row>
    <row r="16" spans="1:29" s="787" customFormat="1" ht="58">
      <c r="A16" s="781" t="s">
        <v>1537</v>
      </c>
      <c r="B16" s="782" t="s">
        <v>25</v>
      </c>
      <c r="C16" s="783" t="s">
        <v>26</v>
      </c>
      <c r="D16" s="782" t="s">
        <v>27</v>
      </c>
      <c r="E16" s="782" t="s">
        <v>28</v>
      </c>
      <c r="F16" s="784" t="s">
        <v>29</v>
      </c>
      <c r="G16" s="784" t="s">
        <v>30</v>
      </c>
      <c r="H16" s="782" t="s">
        <v>31</v>
      </c>
      <c r="I16" s="782" t="s">
        <v>32</v>
      </c>
      <c r="J16" s="785" t="s">
        <v>33</v>
      </c>
      <c r="K16" s="782" t="s">
        <v>34</v>
      </c>
      <c r="L16" s="781" t="s">
        <v>35</v>
      </c>
      <c r="M16" s="781" t="s">
        <v>36</v>
      </c>
      <c r="N16" s="786" t="s">
        <v>37</v>
      </c>
      <c r="O16" s="786" t="s">
        <v>38</v>
      </c>
      <c r="P16" s="781" t="s">
        <v>39</v>
      </c>
      <c r="Q16" s="491" t="s">
        <v>40</v>
      </c>
      <c r="R16" s="491" t="s">
        <v>41</v>
      </c>
      <c r="S16" s="491" t="s">
        <v>42</v>
      </c>
      <c r="T16" s="491" t="s">
        <v>43</v>
      </c>
      <c r="U16" s="785" t="s">
        <v>44</v>
      </c>
    </row>
    <row r="17" spans="1:21" s="799" customFormat="1" ht="18" customHeight="1">
      <c r="A17" s="788" t="s">
        <v>45</v>
      </c>
      <c r="B17" s="789"/>
      <c r="C17" s="790"/>
      <c r="D17" s="791"/>
      <c r="E17" s="792"/>
      <c r="F17" s="793"/>
      <c r="G17" s="792"/>
      <c r="H17" s="794"/>
      <c r="I17" s="794"/>
      <c r="J17" s="795"/>
      <c r="K17" s="796"/>
      <c r="L17" s="797"/>
      <c r="M17" s="797"/>
      <c r="N17" s="798"/>
      <c r="O17" s="795"/>
      <c r="P17" s="792"/>
      <c r="Q17" s="794"/>
      <c r="R17" s="794"/>
      <c r="S17" s="794"/>
      <c r="T17" s="794"/>
      <c r="U17" s="796"/>
    </row>
    <row r="18" spans="1:21" s="799" customFormat="1" ht="50" customHeight="1">
      <c r="A18" s="926" t="s">
        <v>1538</v>
      </c>
      <c r="B18" s="928"/>
      <c r="C18" s="933">
        <v>1</v>
      </c>
      <c r="D18" s="916" t="s">
        <v>1539</v>
      </c>
      <c r="E18" s="917" t="s">
        <v>1540</v>
      </c>
      <c r="F18" s="917" t="s">
        <v>652</v>
      </c>
      <c r="G18" s="800" t="s">
        <v>1541</v>
      </c>
      <c r="H18" s="801">
        <v>2018</v>
      </c>
      <c r="I18" s="801">
        <v>2021</v>
      </c>
      <c r="J18" s="922">
        <v>90000</v>
      </c>
      <c r="K18" s="801" t="s">
        <v>0</v>
      </c>
      <c r="L18" s="802" t="s">
        <v>1542</v>
      </c>
      <c r="M18" s="803"/>
      <c r="N18" s="923">
        <v>0</v>
      </c>
      <c r="O18" s="804">
        <v>0</v>
      </c>
      <c r="P18" s="800" t="s">
        <v>1543</v>
      </c>
      <c r="Q18" s="801">
        <v>0</v>
      </c>
      <c r="R18" s="801">
        <v>0</v>
      </c>
      <c r="S18" s="801">
        <v>0</v>
      </c>
      <c r="T18" s="801" t="s">
        <v>607</v>
      </c>
      <c r="U18" s="805" t="s">
        <v>1544</v>
      </c>
    </row>
    <row r="19" spans="1:21" s="799" customFormat="1" ht="50" customHeight="1">
      <c r="A19" s="927"/>
      <c r="B19" s="929"/>
      <c r="C19" s="931"/>
      <c r="D19" s="916"/>
      <c r="E19" s="917"/>
      <c r="F19" s="917"/>
      <c r="G19" s="800" t="s">
        <v>1545</v>
      </c>
      <c r="H19" s="801"/>
      <c r="I19" s="801"/>
      <c r="J19" s="922"/>
      <c r="K19" s="801"/>
      <c r="L19" s="802" t="s">
        <v>1546</v>
      </c>
      <c r="M19" s="806"/>
      <c r="N19" s="925"/>
      <c r="O19" s="804">
        <v>25000</v>
      </c>
      <c r="P19" s="800" t="s">
        <v>1547</v>
      </c>
      <c r="Q19" s="801">
        <v>0</v>
      </c>
      <c r="R19" s="801">
        <v>0</v>
      </c>
      <c r="S19" s="801">
        <v>0</v>
      </c>
      <c r="T19" s="801" t="s">
        <v>69</v>
      </c>
      <c r="U19" s="805" t="s">
        <v>1548</v>
      </c>
    </row>
    <row r="20" spans="1:21" s="799" customFormat="1" ht="50" customHeight="1">
      <c r="A20" s="919" t="s">
        <v>1549</v>
      </c>
      <c r="B20" s="928"/>
      <c r="C20" s="930">
        <v>1</v>
      </c>
      <c r="D20" s="909" t="s">
        <v>1550</v>
      </c>
      <c r="E20" s="909" t="s">
        <v>1551</v>
      </c>
      <c r="F20" s="917" t="s">
        <v>652</v>
      </c>
      <c r="G20" s="800" t="s">
        <v>1552</v>
      </c>
      <c r="H20" s="801">
        <v>2018</v>
      </c>
      <c r="I20" s="801">
        <v>2021</v>
      </c>
      <c r="J20" s="922">
        <v>75000</v>
      </c>
      <c r="K20" s="801" t="s">
        <v>0</v>
      </c>
      <c r="L20" s="802" t="s">
        <v>1546</v>
      </c>
      <c r="M20" s="806"/>
      <c r="N20" s="923">
        <v>0</v>
      </c>
      <c r="O20" s="804">
        <v>20000</v>
      </c>
      <c r="P20" s="800" t="s">
        <v>1553</v>
      </c>
      <c r="Q20" s="801">
        <v>0</v>
      </c>
      <c r="R20" s="801">
        <v>0</v>
      </c>
      <c r="S20" s="801">
        <v>0</v>
      </c>
      <c r="T20" s="801" t="s">
        <v>69</v>
      </c>
      <c r="U20" s="805" t="s">
        <v>1548</v>
      </c>
    </row>
    <row r="21" spans="1:21" s="799" customFormat="1" ht="50" customHeight="1">
      <c r="A21" s="920"/>
      <c r="B21" s="932"/>
      <c r="C21" s="933"/>
      <c r="D21" s="909"/>
      <c r="E21" s="909"/>
      <c r="F21" s="917"/>
      <c r="G21" s="800" t="s">
        <v>1554</v>
      </c>
      <c r="H21" s="801"/>
      <c r="I21" s="801"/>
      <c r="J21" s="922"/>
      <c r="K21" s="801" t="s">
        <v>0</v>
      </c>
      <c r="L21" s="802" t="s">
        <v>1542</v>
      </c>
      <c r="M21" s="802" t="s">
        <v>1555</v>
      </c>
      <c r="N21" s="924"/>
      <c r="O21" s="804">
        <v>20000</v>
      </c>
      <c r="P21" s="800" t="s">
        <v>1556</v>
      </c>
      <c r="Q21" s="801">
        <v>0</v>
      </c>
      <c r="R21" s="801">
        <v>0</v>
      </c>
      <c r="S21" s="801">
        <v>0</v>
      </c>
      <c r="T21" s="801" t="s">
        <v>607</v>
      </c>
      <c r="U21" s="805" t="s">
        <v>1557</v>
      </c>
    </row>
    <row r="22" spans="1:21" s="799" customFormat="1" ht="50" customHeight="1">
      <c r="A22" s="921"/>
      <c r="B22" s="929"/>
      <c r="C22" s="931"/>
      <c r="D22" s="909"/>
      <c r="E22" s="909"/>
      <c r="F22" s="917"/>
      <c r="G22" s="800" t="s">
        <v>1558</v>
      </c>
      <c r="H22" s="801"/>
      <c r="I22" s="801"/>
      <c r="J22" s="922"/>
      <c r="K22" s="801" t="s">
        <v>0</v>
      </c>
      <c r="L22" s="802" t="s">
        <v>1546</v>
      </c>
      <c r="M22" s="806"/>
      <c r="N22" s="925"/>
      <c r="O22" s="804">
        <v>0</v>
      </c>
      <c r="P22" s="800" t="s">
        <v>1559</v>
      </c>
      <c r="Q22" s="801">
        <v>0</v>
      </c>
      <c r="R22" s="801">
        <v>0</v>
      </c>
      <c r="S22" s="801">
        <v>0</v>
      </c>
      <c r="T22" s="801" t="s">
        <v>69</v>
      </c>
      <c r="U22" s="805" t="s">
        <v>1548</v>
      </c>
    </row>
    <row r="23" spans="1:21" s="799" customFormat="1" ht="50" customHeight="1">
      <c r="A23" s="914" t="s">
        <v>1560</v>
      </c>
      <c r="B23" s="928"/>
      <c r="C23" s="930">
        <v>1</v>
      </c>
      <c r="D23" s="916" t="s">
        <v>1561</v>
      </c>
      <c r="E23" s="807" t="s">
        <v>1562</v>
      </c>
      <c r="F23" s="917" t="s">
        <v>1563</v>
      </c>
      <c r="G23" s="909" t="s">
        <v>1564</v>
      </c>
      <c r="H23" s="801">
        <v>2018</v>
      </c>
      <c r="I23" s="801">
        <v>2021</v>
      </c>
      <c r="J23" s="918">
        <v>45000</v>
      </c>
      <c r="K23" s="801" t="s">
        <v>1</v>
      </c>
      <c r="L23" s="907" t="s">
        <v>1542</v>
      </c>
      <c r="M23" s="907" t="s">
        <v>1565</v>
      </c>
      <c r="N23" s="908">
        <v>0</v>
      </c>
      <c r="O23" s="908">
        <v>10000</v>
      </c>
      <c r="P23" s="909" t="s">
        <v>1566</v>
      </c>
      <c r="Q23" s="801">
        <v>0</v>
      </c>
      <c r="R23" s="801">
        <v>0</v>
      </c>
      <c r="S23" s="801">
        <v>0</v>
      </c>
      <c r="T23" s="910" t="s">
        <v>21</v>
      </c>
      <c r="U23" s="912" t="s">
        <v>1567</v>
      </c>
    </row>
    <row r="24" spans="1:21" s="799" customFormat="1" ht="50" customHeight="1">
      <c r="A24" s="915"/>
      <c r="B24" s="929"/>
      <c r="C24" s="931"/>
      <c r="D24" s="916"/>
      <c r="E24" s="808" t="s">
        <v>1568</v>
      </c>
      <c r="F24" s="917"/>
      <c r="G24" s="909"/>
      <c r="H24" s="801"/>
      <c r="I24" s="801"/>
      <c r="J24" s="918"/>
      <c r="K24" s="801"/>
      <c r="L24" s="907"/>
      <c r="M24" s="907"/>
      <c r="N24" s="908"/>
      <c r="O24" s="908"/>
      <c r="P24" s="909"/>
      <c r="Q24" s="801"/>
      <c r="R24" s="801"/>
      <c r="S24" s="801"/>
      <c r="T24" s="911"/>
      <c r="U24" s="913"/>
    </row>
    <row r="25" spans="1:21" s="799" customFormat="1" ht="75" customHeight="1">
      <c r="A25" s="809" t="s">
        <v>1569</v>
      </c>
      <c r="B25" s="810"/>
      <c r="C25" s="811"/>
      <c r="D25" s="812" t="s">
        <v>1570</v>
      </c>
      <c r="E25" s="808" t="s">
        <v>1571</v>
      </c>
      <c r="F25" s="813" t="s">
        <v>652</v>
      </c>
      <c r="G25" s="800" t="s">
        <v>1572</v>
      </c>
      <c r="H25" s="801">
        <v>2021</v>
      </c>
      <c r="I25" s="801">
        <v>2021</v>
      </c>
      <c r="J25" s="814">
        <v>0</v>
      </c>
      <c r="K25" s="801" t="s">
        <v>0</v>
      </c>
      <c r="L25" s="802" t="s">
        <v>1542</v>
      </c>
      <c r="M25" s="802" t="s">
        <v>1573</v>
      </c>
      <c r="N25" s="815">
        <v>0</v>
      </c>
      <c r="O25" s="815">
        <f>40000/2</f>
        <v>20000</v>
      </c>
      <c r="P25" s="800" t="s">
        <v>1574</v>
      </c>
      <c r="Q25" s="801">
        <v>0</v>
      </c>
      <c r="R25" s="801">
        <v>0</v>
      </c>
      <c r="S25" s="801">
        <v>0</v>
      </c>
      <c r="T25" s="801" t="s">
        <v>69</v>
      </c>
      <c r="U25" s="805" t="s">
        <v>1575</v>
      </c>
    </row>
    <row r="26" spans="1:21" s="799" customFormat="1" ht="18" customHeight="1">
      <c r="A26" s="816"/>
      <c r="B26" s="816"/>
      <c r="C26" s="817"/>
      <c r="D26" s="818"/>
      <c r="E26" s="819"/>
      <c r="F26" s="820"/>
      <c r="G26" s="821"/>
      <c r="H26" s="822"/>
      <c r="I26" s="822"/>
      <c r="J26" s="823"/>
      <c r="K26" s="822"/>
      <c r="L26" s="824" t="s">
        <v>945</v>
      </c>
      <c r="M26" s="825">
        <f>N26+O26</f>
        <v>95000</v>
      </c>
      <c r="N26" s="826">
        <f>SUM(N18:N25)</f>
        <v>0</v>
      </c>
      <c r="O26" s="826">
        <f>SUM(O18:O25)</f>
        <v>95000</v>
      </c>
      <c r="P26" s="821"/>
      <c r="Q26" s="822"/>
      <c r="R26" s="822"/>
      <c r="S26" s="822"/>
      <c r="T26" s="822"/>
      <c r="U26" s="827"/>
    </row>
    <row r="27" spans="1:21" s="799" customFormat="1" ht="18" customHeight="1">
      <c r="A27" s="788" t="s">
        <v>688</v>
      </c>
      <c r="B27" s="828"/>
      <c r="C27" s="829"/>
      <c r="D27" s="812"/>
      <c r="E27" s="813"/>
      <c r="F27" s="813"/>
      <c r="G27" s="800"/>
      <c r="H27" s="801"/>
      <c r="I27" s="801"/>
      <c r="J27" s="830"/>
      <c r="K27" s="801"/>
      <c r="L27" s="802"/>
      <c r="M27" s="806"/>
      <c r="N27" s="831"/>
      <c r="O27" s="804"/>
      <c r="P27" s="800"/>
      <c r="Q27" s="801"/>
      <c r="R27" s="801"/>
      <c r="S27" s="801"/>
      <c r="T27" s="801"/>
      <c r="U27" s="805"/>
    </row>
    <row r="28" spans="1:21" s="799" customFormat="1" ht="50" customHeight="1">
      <c r="A28" s="926" t="s">
        <v>1538</v>
      </c>
      <c r="B28" s="789"/>
      <c r="C28" s="829">
        <v>1</v>
      </c>
      <c r="D28" s="916" t="s">
        <v>1539</v>
      </c>
      <c r="E28" s="917" t="s">
        <v>1540</v>
      </c>
      <c r="F28" s="917" t="s">
        <v>652</v>
      </c>
      <c r="G28" s="800" t="s">
        <v>1541</v>
      </c>
      <c r="H28" s="801">
        <v>2018</v>
      </c>
      <c r="I28" s="801">
        <v>2021</v>
      </c>
      <c r="J28" s="922">
        <v>90000</v>
      </c>
      <c r="K28" s="801" t="s">
        <v>0</v>
      </c>
      <c r="L28" s="802" t="s">
        <v>1542</v>
      </c>
      <c r="M28" s="803"/>
      <c r="N28" s="923">
        <v>0</v>
      </c>
      <c r="O28" s="804">
        <v>25000</v>
      </c>
      <c r="P28" s="800" t="s">
        <v>1543</v>
      </c>
      <c r="Q28" s="801">
        <v>0</v>
      </c>
      <c r="R28" s="801">
        <v>0</v>
      </c>
      <c r="S28" s="801">
        <v>0</v>
      </c>
      <c r="T28" s="801" t="s">
        <v>607</v>
      </c>
      <c r="U28" s="805" t="s">
        <v>1544</v>
      </c>
    </row>
    <row r="29" spans="1:21" s="799" customFormat="1" ht="50" customHeight="1">
      <c r="A29" s="927"/>
      <c r="B29" s="832"/>
      <c r="C29" s="829">
        <v>1</v>
      </c>
      <c r="D29" s="916"/>
      <c r="E29" s="917"/>
      <c r="F29" s="917"/>
      <c r="G29" s="800" t="s">
        <v>1545</v>
      </c>
      <c r="H29" s="801"/>
      <c r="I29" s="801"/>
      <c r="J29" s="922"/>
      <c r="K29" s="801"/>
      <c r="L29" s="802" t="s">
        <v>1546</v>
      </c>
      <c r="M29" s="806"/>
      <c r="N29" s="925"/>
      <c r="O29" s="804">
        <v>0</v>
      </c>
      <c r="P29" s="800" t="s">
        <v>1547</v>
      </c>
      <c r="Q29" s="801">
        <v>0</v>
      </c>
      <c r="R29" s="801">
        <v>0</v>
      </c>
      <c r="S29" s="801">
        <v>0</v>
      </c>
      <c r="T29" s="801" t="s">
        <v>69</v>
      </c>
      <c r="U29" s="805" t="s">
        <v>1548</v>
      </c>
    </row>
    <row r="30" spans="1:21" s="799" customFormat="1" ht="75" customHeight="1">
      <c r="A30" s="809" t="s">
        <v>1569</v>
      </c>
      <c r="B30" s="810"/>
      <c r="C30" s="811"/>
      <c r="D30" s="812" t="s">
        <v>1570</v>
      </c>
      <c r="E30" s="808" t="s">
        <v>1571</v>
      </c>
      <c r="F30" s="813" t="s">
        <v>652</v>
      </c>
      <c r="G30" s="800" t="s">
        <v>1576</v>
      </c>
      <c r="H30" s="801">
        <v>2021</v>
      </c>
      <c r="I30" s="801">
        <v>2021</v>
      </c>
      <c r="J30" s="814">
        <v>0</v>
      </c>
      <c r="K30" s="801" t="s">
        <v>0</v>
      </c>
      <c r="L30" s="802" t="s">
        <v>1542</v>
      </c>
      <c r="M30" s="802" t="s">
        <v>1573</v>
      </c>
      <c r="N30" s="815">
        <v>0</v>
      </c>
      <c r="O30" s="815">
        <f>40000/2</f>
        <v>20000</v>
      </c>
      <c r="P30" s="800" t="s">
        <v>1574</v>
      </c>
      <c r="Q30" s="801">
        <v>0</v>
      </c>
      <c r="R30" s="801">
        <v>0</v>
      </c>
      <c r="S30" s="801">
        <v>0</v>
      </c>
      <c r="T30" s="801" t="s">
        <v>69</v>
      </c>
      <c r="U30" s="805" t="s">
        <v>1575</v>
      </c>
    </row>
    <row r="31" spans="1:21" s="799" customFormat="1" ht="18" customHeight="1">
      <c r="A31" s="833"/>
      <c r="B31" s="834"/>
      <c r="C31" s="835"/>
      <c r="D31" s="818"/>
      <c r="E31" s="819"/>
      <c r="F31" s="820"/>
      <c r="G31" s="821"/>
      <c r="H31" s="822"/>
      <c r="I31" s="822"/>
      <c r="J31" s="823"/>
      <c r="K31" s="822"/>
      <c r="L31" s="824" t="s">
        <v>1577</v>
      </c>
      <c r="M31" s="825">
        <f>N31+O31</f>
        <v>45000</v>
      </c>
      <c r="N31" s="826">
        <f>SUM(N28:N30)</f>
        <v>0</v>
      </c>
      <c r="O31" s="826">
        <f>SUM(O28:O30)</f>
        <v>45000</v>
      </c>
      <c r="P31" s="821"/>
      <c r="Q31" s="822"/>
      <c r="R31" s="822"/>
      <c r="S31" s="822"/>
      <c r="T31" s="822"/>
      <c r="U31" s="827"/>
    </row>
    <row r="32" spans="1:21" s="849" customFormat="1">
      <c r="A32" s="836" t="s">
        <v>592</v>
      </c>
      <c r="B32" s="837"/>
      <c r="C32" s="838"/>
      <c r="D32" s="839"/>
      <c r="E32" s="840"/>
      <c r="F32" s="841"/>
      <c r="G32" s="841"/>
      <c r="H32" s="837"/>
      <c r="I32" s="842"/>
      <c r="J32" s="843"/>
      <c r="K32" s="837"/>
      <c r="L32" s="844"/>
      <c r="M32" s="845"/>
      <c r="N32" s="846"/>
      <c r="O32" s="846"/>
      <c r="P32" s="847"/>
      <c r="Q32" s="837"/>
      <c r="R32" s="837"/>
      <c r="S32" s="837"/>
      <c r="T32" s="848"/>
      <c r="U32" s="837"/>
    </row>
    <row r="33" spans="1:21" s="799" customFormat="1" ht="50" customHeight="1">
      <c r="A33" s="919" t="s">
        <v>1549</v>
      </c>
      <c r="B33" s="810"/>
      <c r="C33" s="811">
        <v>1</v>
      </c>
      <c r="D33" s="909" t="s">
        <v>1550</v>
      </c>
      <c r="E33" s="909" t="s">
        <v>1551</v>
      </c>
      <c r="F33" s="917" t="s">
        <v>652</v>
      </c>
      <c r="G33" s="800" t="s">
        <v>1578</v>
      </c>
      <c r="H33" s="801">
        <v>2018</v>
      </c>
      <c r="I33" s="801">
        <v>2021</v>
      </c>
      <c r="J33" s="922">
        <v>75000</v>
      </c>
      <c r="K33" s="801" t="s">
        <v>0</v>
      </c>
      <c r="L33" s="802" t="s">
        <v>1546</v>
      </c>
      <c r="M33" s="806"/>
      <c r="N33" s="923">
        <v>0</v>
      </c>
      <c r="O33" s="804">
        <v>0</v>
      </c>
      <c r="P33" s="800" t="s">
        <v>1553</v>
      </c>
      <c r="Q33" s="801">
        <v>0</v>
      </c>
      <c r="R33" s="801">
        <v>0</v>
      </c>
      <c r="S33" s="801">
        <v>0</v>
      </c>
      <c r="T33" s="801" t="s">
        <v>69</v>
      </c>
      <c r="U33" s="805" t="s">
        <v>1548</v>
      </c>
    </row>
    <row r="34" spans="1:21" s="799" customFormat="1" ht="50" customHeight="1">
      <c r="A34" s="920"/>
      <c r="B34" s="810"/>
      <c r="C34" s="811">
        <v>1</v>
      </c>
      <c r="D34" s="909"/>
      <c r="E34" s="909"/>
      <c r="F34" s="917"/>
      <c r="G34" s="800" t="s">
        <v>1554</v>
      </c>
      <c r="H34" s="801"/>
      <c r="I34" s="801"/>
      <c r="J34" s="922"/>
      <c r="K34" s="801" t="s">
        <v>0</v>
      </c>
      <c r="L34" s="802" t="s">
        <v>1542</v>
      </c>
      <c r="M34" s="802" t="s">
        <v>1555</v>
      </c>
      <c r="N34" s="924"/>
      <c r="O34" s="804">
        <v>0</v>
      </c>
      <c r="P34" s="800" t="s">
        <v>1556</v>
      </c>
      <c r="Q34" s="801">
        <v>0</v>
      </c>
      <c r="R34" s="801">
        <v>0</v>
      </c>
      <c r="S34" s="801">
        <v>0</v>
      </c>
      <c r="T34" s="801" t="s">
        <v>607</v>
      </c>
      <c r="U34" s="805" t="s">
        <v>1557</v>
      </c>
    </row>
    <row r="35" spans="1:21" s="799" customFormat="1" ht="50" customHeight="1">
      <c r="A35" s="921"/>
      <c r="B35" s="810"/>
      <c r="C35" s="811">
        <v>1</v>
      </c>
      <c r="D35" s="909"/>
      <c r="E35" s="909"/>
      <c r="F35" s="917"/>
      <c r="G35" s="800" t="s">
        <v>1579</v>
      </c>
      <c r="H35" s="801"/>
      <c r="I35" s="801"/>
      <c r="J35" s="922"/>
      <c r="K35" s="801" t="s">
        <v>0</v>
      </c>
      <c r="L35" s="802" t="s">
        <v>1546</v>
      </c>
      <c r="M35" s="806"/>
      <c r="N35" s="925"/>
      <c r="O35" s="804">
        <v>20000</v>
      </c>
      <c r="P35" s="800" t="s">
        <v>1559</v>
      </c>
      <c r="Q35" s="801">
        <v>0</v>
      </c>
      <c r="R35" s="801">
        <v>0</v>
      </c>
      <c r="S35" s="801">
        <v>0</v>
      </c>
      <c r="T35" s="801" t="s">
        <v>69</v>
      </c>
      <c r="U35" s="805" t="s">
        <v>1548</v>
      </c>
    </row>
    <row r="36" spans="1:21" s="849" customFormat="1">
      <c r="A36" s="850"/>
      <c r="B36" s="851"/>
      <c r="C36" s="852"/>
      <c r="D36" s="853"/>
      <c r="E36" s="854"/>
      <c r="F36" s="855"/>
      <c r="G36" s="855"/>
      <c r="H36" s="851"/>
      <c r="I36" s="856"/>
      <c r="J36" s="857"/>
      <c r="K36" s="851"/>
      <c r="L36" s="824" t="s">
        <v>1580</v>
      </c>
      <c r="M36" s="825">
        <f>N36+O36</f>
        <v>20000</v>
      </c>
      <c r="N36" s="858">
        <f>SUM(N33)</f>
        <v>0</v>
      </c>
      <c r="O36" s="858">
        <f>SUM(O33:O35)</f>
        <v>20000</v>
      </c>
      <c r="P36" s="859"/>
      <c r="Q36" s="851"/>
      <c r="R36" s="851"/>
      <c r="S36" s="851"/>
      <c r="T36" s="860"/>
      <c r="U36" s="851"/>
    </row>
    <row r="37" spans="1:21">
      <c r="A37" s="861" t="s">
        <v>1581</v>
      </c>
      <c r="B37" s="862"/>
      <c r="C37" s="863"/>
      <c r="D37" s="862"/>
      <c r="E37" s="862"/>
      <c r="F37" s="864"/>
      <c r="G37" s="864"/>
      <c r="H37" s="862"/>
      <c r="I37" s="862"/>
      <c r="J37" s="862"/>
      <c r="K37" s="862"/>
      <c r="L37" s="806"/>
      <c r="M37" s="806"/>
      <c r="N37" s="865"/>
      <c r="O37" s="865"/>
      <c r="P37" s="864"/>
      <c r="Q37" s="862"/>
      <c r="R37" s="862"/>
      <c r="S37" s="862"/>
      <c r="T37" s="862"/>
      <c r="U37" s="862"/>
    </row>
    <row r="38" spans="1:21" s="799" customFormat="1" ht="50" customHeight="1">
      <c r="A38" s="866" t="s">
        <v>1582</v>
      </c>
      <c r="B38" s="810"/>
      <c r="C38" s="811">
        <v>1</v>
      </c>
      <c r="D38" s="808" t="s">
        <v>1583</v>
      </c>
      <c r="E38" s="800" t="s">
        <v>1584</v>
      </c>
      <c r="F38" s="813" t="s">
        <v>652</v>
      </c>
      <c r="G38" s="800" t="s">
        <v>1585</v>
      </c>
      <c r="H38" s="801">
        <v>2018</v>
      </c>
      <c r="I38" s="801">
        <v>2021</v>
      </c>
      <c r="J38" s="867">
        <v>40000</v>
      </c>
      <c r="K38" s="805" t="s">
        <v>0</v>
      </c>
      <c r="L38" s="802" t="s">
        <v>1586</v>
      </c>
      <c r="M38" s="802" t="s">
        <v>1587</v>
      </c>
      <c r="N38" s="867">
        <v>0</v>
      </c>
      <c r="O38" s="867">
        <v>10000</v>
      </c>
      <c r="P38" s="800" t="s">
        <v>1588</v>
      </c>
      <c r="Q38" s="801">
        <v>1</v>
      </c>
      <c r="R38" s="801">
        <v>1</v>
      </c>
      <c r="S38" s="801">
        <v>2</v>
      </c>
      <c r="T38" s="801" t="s">
        <v>15</v>
      </c>
      <c r="U38" s="805" t="s">
        <v>1589</v>
      </c>
    </row>
    <row r="39" spans="1:21">
      <c r="A39" s="855"/>
      <c r="B39" s="854"/>
      <c r="C39" s="868"/>
      <c r="D39" s="854"/>
      <c r="E39" s="854"/>
      <c r="F39" s="855"/>
      <c r="G39" s="855"/>
      <c r="H39" s="854"/>
      <c r="I39" s="854"/>
      <c r="J39" s="854"/>
      <c r="K39" s="854"/>
      <c r="L39" s="869" t="s">
        <v>1590</v>
      </c>
      <c r="M39" s="870">
        <f>N39+O39</f>
        <v>10000</v>
      </c>
      <c r="N39" s="871">
        <f>SUM(N28:N38)</f>
        <v>0</v>
      </c>
      <c r="O39" s="871">
        <f>SUM(O38)</f>
        <v>10000</v>
      </c>
      <c r="P39" s="855"/>
      <c r="Q39" s="854"/>
      <c r="R39" s="854"/>
      <c r="S39" s="854"/>
      <c r="T39" s="854"/>
      <c r="U39" s="854"/>
    </row>
    <row r="40" spans="1:21" s="787" customFormat="1" ht="15.5">
      <c r="A40" s="781" t="s">
        <v>652</v>
      </c>
      <c r="B40" s="782"/>
      <c r="C40" s="783"/>
      <c r="D40" s="782"/>
      <c r="E40" s="782"/>
      <c r="F40" s="784"/>
      <c r="G40" s="784"/>
      <c r="H40" s="782"/>
      <c r="I40" s="782"/>
      <c r="J40" s="785"/>
      <c r="K40" s="782"/>
      <c r="L40" s="781"/>
      <c r="M40" s="781"/>
      <c r="N40" s="786"/>
      <c r="O40" s="786"/>
      <c r="P40" s="781"/>
      <c r="Q40" s="491"/>
      <c r="R40" s="491"/>
      <c r="S40" s="491"/>
      <c r="T40" s="491"/>
      <c r="U40" s="785"/>
    </row>
    <row r="41" spans="1:21" s="799" customFormat="1" ht="50" customHeight="1">
      <c r="A41" s="866" t="s">
        <v>1582</v>
      </c>
      <c r="B41" s="810"/>
      <c r="C41" s="811">
        <v>1</v>
      </c>
      <c r="D41" s="808" t="s">
        <v>1583</v>
      </c>
      <c r="E41" s="800" t="s">
        <v>1584</v>
      </c>
      <c r="F41" s="813" t="s">
        <v>652</v>
      </c>
      <c r="G41" s="800" t="s">
        <v>1585</v>
      </c>
      <c r="H41" s="801">
        <v>2018</v>
      </c>
      <c r="I41" s="801">
        <v>2021</v>
      </c>
      <c r="J41" s="867">
        <v>40000</v>
      </c>
      <c r="K41" s="805" t="s">
        <v>0</v>
      </c>
      <c r="L41" s="802" t="s">
        <v>1586</v>
      </c>
      <c r="M41" s="802" t="s">
        <v>1587</v>
      </c>
      <c r="N41" s="867">
        <v>30000</v>
      </c>
      <c r="O41" s="867">
        <v>0</v>
      </c>
      <c r="P41" s="800" t="s">
        <v>1588</v>
      </c>
      <c r="Q41" s="801">
        <v>1</v>
      </c>
      <c r="R41" s="801">
        <v>1</v>
      </c>
      <c r="S41" s="801">
        <v>2</v>
      </c>
      <c r="T41" s="801" t="s">
        <v>15</v>
      </c>
      <c r="U41" s="805" t="s">
        <v>1589</v>
      </c>
    </row>
    <row r="42" spans="1:21" s="799" customFormat="1" ht="50" customHeight="1">
      <c r="A42" s="926" t="s">
        <v>1538</v>
      </c>
      <c r="B42" s="789"/>
      <c r="C42" s="829">
        <v>1</v>
      </c>
      <c r="D42" s="916" t="s">
        <v>1539</v>
      </c>
      <c r="E42" s="917" t="s">
        <v>1540</v>
      </c>
      <c r="F42" s="917" t="s">
        <v>652</v>
      </c>
      <c r="G42" s="800" t="s">
        <v>1541</v>
      </c>
      <c r="H42" s="801">
        <v>2018</v>
      </c>
      <c r="I42" s="801">
        <v>2021</v>
      </c>
      <c r="J42" s="922">
        <v>90000</v>
      </c>
      <c r="K42" s="801" t="s">
        <v>0</v>
      </c>
      <c r="L42" s="802" t="s">
        <v>1542</v>
      </c>
      <c r="M42" s="803"/>
      <c r="N42" s="923">
        <v>50000</v>
      </c>
      <c r="O42" s="804">
        <v>0</v>
      </c>
      <c r="P42" s="800" t="s">
        <v>1543</v>
      </c>
      <c r="Q42" s="801">
        <v>0</v>
      </c>
      <c r="R42" s="801">
        <v>0</v>
      </c>
      <c r="S42" s="801">
        <v>0</v>
      </c>
      <c r="T42" s="801" t="s">
        <v>607</v>
      </c>
      <c r="U42" s="805" t="s">
        <v>1544</v>
      </c>
    </row>
    <row r="43" spans="1:21" s="799" customFormat="1" ht="50" customHeight="1">
      <c r="A43" s="927"/>
      <c r="B43" s="832"/>
      <c r="C43" s="829">
        <v>1</v>
      </c>
      <c r="D43" s="916"/>
      <c r="E43" s="917"/>
      <c r="F43" s="917"/>
      <c r="G43" s="800" t="s">
        <v>1545</v>
      </c>
      <c r="H43" s="801"/>
      <c r="I43" s="801"/>
      <c r="J43" s="922"/>
      <c r="K43" s="801"/>
      <c r="L43" s="802" t="s">
        <v>1546</v>
      </c>
      <c r="M43" s="806"/>
      <c r="N43" s="925"/>
      <c r="O43" s="804">
        <v>0</v>
      </c>
      <c r="P43" s="800" t="s">
        <v>1547</v>
      </c>
      <c r="Q43" s="801">
        <v>0</v>
      </c>
      <c r="R43" s="801">
        <v>0</v>
      </c>
      <c r="S43" s="801">
        <v>0</v>
      </c>
      <c r="T43" s="801" t="s">
        <v>69</v>
      </c>
      <c r="U43" s="805" t="s">
        <v>1548</v>
      </c>
    </row>
    <row r="44" spans="1:21" s="799" customFormat="1" ht="50" customHeight="1">
      <c r="A44" s="919" t="s">
        <v>1549</v>
      </c>
      <c r="B44" s="810"/>
      <c r="C44" s="811">
        <v>1</v>
      </c>
      <c r="D44" s="909" t="s">
        <v>1550</v>
      </c>
      <c r="E44" s="909" t="s">
        <v>1551</v>
      </c>
      <c r="F44" s="917" t="s">
        <v>652</v>
      </c>
      <c r="G44" s="800" t="s">
        <v>1552</v>
      </c>
      <c r="H44" s="801">
        <v>2018</v>
      </c>
      <c r="I44" s="801">
        <v>2021</v>
      </c>
      <c r="J44" s="922">
        <v>75000</v>
      </c>
      <c r="K44" s="801" t="s">
        <v>0</v>
      </c>
      <c r="L44" s="802" t="s">
        <v>1546</v>
      </c>
      <c r="M44" s="806"/>
      <c r="N44" s="923">
        <v>20000</v>
      </c>
      <c r="O44" s="804">
        <v>0</v>
      </c>
      <c r="P44" s="800" t="s">
        <v>1553</v>
      </c>
      <c r="Q44" s="801">
        <v>0</v>
      </c>
      <c r="R44" s="801">
        <v>0</v>
      </c>
      <c r="S44" s="801">
        <v>0</v>
      </c>
      <c r="T44" s="801" t="s">
        <v>69</v>
      </c>
      <c r="U44" s="805" t="s">
        <v>1548</v>
      </c>
    </row>
    <row r="45" spans="1:21" s="799" customFormat="1" ht="50" customHeight="1">
      <c r="A45" s="920"/>
      <c r="B45" s="810"/>
      <c r="C45" s="811">
        <v>1</v>
      </c>
      <c r="D45" s="909"/>
      <c r="E45" s="909"/>
      <c r="F45" s="917"/>
      <c r="G45" s="800" t="s">
        <v>1554</v>
      </c>
      <c r="H45" s="801"/>
      <c r="I45" s="801"/>
      <c r="J45" s="922"/>
      <c r="K45" s="801" t="s">
        <v>0</v>
      </c>
      <c r="L45" s="802" t="s">
        <v>1542</v>
      </c>
      <c r="M45" s="802" t="s">
        <v>1555</v>
      </c>
      <c r="N45" s="924"/>
      <c r="O45" s="804">
        <v>0</v>
      </c>
      <c r="P45" s="800" t="s">
        <v>1556</v>
      </c>
      <c r="Q45" s="801">
        <v>0</v>
      </c>
      <c r="R45" s="801">
        <v>0</v>
      </c>
      <c r="S45" s="801">
        <v>0</v>
      </c>
      <c r="T45" s="801" t="s">
        <v>607</v>
      </c>
      <c r="U45" s="805" t="s">
        <v>1557</v>
      </c>
    </row>
    <row r="46" spans="1:21" s="799" customFormat="1" ht="50" customHeight="1">
      <c r="A46" s="921"/>
      <c r="B46" s="810"/>
      <c r="C46" s="811">
        <v>1</v>
      </c>
      <c r="D46" s="909"/>
      <c r="E46" s="909"/>
      <c r="F46" s="917"/>
      <c r="G46" s="800" t="s">
        <v>1558</v>
      </c>
      <c r="H46" s="801"/>
      <c r="I46" s="801"/>
      <c r="J46" s="922"/>
      <c r="K46" s="801" t="s">
        <v>0</v>
      </c>
      <c r="L46" s="802" t="s">
        <v>1546</v>
      </c>
      <c r="M46" s="806"/>
      <c r="N46" s="925"/>
      <c r="O46" s="804">
        <v>0</v>
      </c>
      <c r="P46" s="800" t="s">
        <v>1559</v>
      </c>
      <c r="Q46" s="801">
        <v>0</v>
      </c>
      <c r="R46" s="801">
        <v>0</v>
      </c>
      <c r="S46" s="801">
        <v>0</v>
      </c>
      <c r="T46" s="801" t="s">
        <v>69</v>
      </c>
      <c r="U46" s="805" t="s">
        <v>1548</v>
      </c>
    </row>
    <row r="47" spans="1:21" s="799" customFormat="1" ht="50" customHeight="1">
      <c r="A47" s="914" t="s">
        <v>1560</v>
      </c>
      <c r="B47" s="789"/>
      <c r="C47" s="811">
        <v>1</v>
      </c>
      <c r="D47" s="916" t="s">
        <v>1561</v>
      </c>
      <c r="E47" s="807" t="s">
        <v>1562</v>
      </c>
      <c r="F47" s="917" t="s">
        <v>1563</v>
      </c>
      <c r="G47" s="909" t="s">
        <v>1591</v>
      </c>
      <c r="H47" s="801">
        <v>2018</v>
      </c>
      <c r="I47" s="801">
        <v>2021</v>
      </c>
      <c r="J47" s="918">
        <v>45000</v>
      </c>
      <c r="K47" s="801" t="s">
        <v>1</v>
      </c>
      <c r="L47" s="907" t="s">
        <v>1542</v>
      </c>
      <c r="M47" s="907" t="s">
        <v>1565</v>
      </c>
      <c r="N47" s="908">
        <v>20000</v>
      </c>
      <c r="O47" s="908">
        <v>0</v>
      </c>
      <c r="P47" s="909" t="s">
        <v>1566</v>
      </c>
      <c r="Q47" s="801">
        <v>0</v>
      </c>
      <c r="R47" s="801">
        <v>0</v>
      </c>
      <c r="S47" s="801">
        <v>0</v>
      </c>
      <c r="T47" s="910" t="s">
        <v>21</v>
      </c>
      <c r="U47" s="912" t="s">
        <v>1567</v>
      </c>
    </row>
    <row r="48" spans="1:21" s="799" customFormat="1" ht="50" customHeight="1">
      <c r="A48" s="915"/>
      <c r="B48" s="810"/>
      <c r="C48" s="811">
        <v>1</v>
      </c>
      <c r="D48" s="916"/>
      <c r="E48" s="808" t="s">
        <v>1568</v>
      </c>
      <c r="F48" s="917"/>
      <c r="G48" s="909"/>
      <c r="H48" s="801"/>
      <c r="I48" s="801"/>
      <c r="J48" s="918"/>
      <c r="K48" s="801"/>
      <c r="L48" s="907"/>
      <c r="M48" s="907"/>
      <c r="N48" s="908"/>
      <c r="O48" s="908"/>
      <c r="P48" s="909"/>
      <c r="Q48" s="801"/>
      <c r="R48" s="801"/>
      <c r="S48" s="801"/>
      <c r="T48" s="911"/>
      <c r="U48" s="913"/>
    </row>
    <row r="49" spans="1:21" s="799" customFormat="1" ht="75" customHeight="1">
      <c r="A49" s="809" t="s">
        <v>1569</v>
      </c>
      <c r="B49" s="810"/>
      <c r="C49" s="811"/>
      <c r="D49" s="812" t="s">
        <v>1570</v>
      </c>
      <c r="E49" s="808" t="s">
        <v>1571</v>
      </c>
      <c r="F49" s="813" t="s">
        <v>652</v>
      </c>
      <c r="G49" s="800" t="s">
        <v>1592</v>
      </c>
      <c r="H49" s="801">
        <v>2021</v>
      </c>
      <c r="I49" s="801">
        <v>2021</v>
      </c>
      <c r="J49" s="814">
        <v>0</v>
      </c>
      <c r="K49" s="801" t="s">
        <v>0</v>
      </c>
      <c r="L49" s="802" t="s">
        <v>1542</v>
      </c>
      <c r="M49" s="802" t="s">
        <v>1573</v>
      </c>
      <c r="N49" s="815">
        <v>60000</v>
      </c>
      <c r="O49" s="815">
        <v>0</v>
      </c>
      <c r="P49" s="800" t="s">
        <v>1574</v>
      </c>
      <c r="Q49" s="801">
        <v>0</v>
      </c>
      <c r="R49" s="801">
        <v>0</v>
      </c>
      <c r="S49" s="801">
        <v>0</v>
      </c>
      <c r="T49" s="801" t="s">
        <v>69</v>
      </c>
      <c r="U49" s="805" t="s">
        <v>1575</v>
      </c>
    </row>
    <row r="50" spans="1:21" s="799" customFormat="1" ht="18" customHeight="1">
      <c r="A50" s="834"/>
      <c r="B50" s="834"/>
      <c r="C50" s="835"/>
      <c r="D50" s="819"/>
      <c r="E50" s="821"/>
      <c r="F50" s="820"/>
      <c r="G50" s="821"/>
      <c r="H50" s="822"/>
      <c r="I50" s="822"/>
      <c r="J50" s="872"/>
      <c r="K50" s="827"/>
      <c r="L50" s="824" t="s">
        <v>1593</v>
      </c>
      <c r="M50" s="825">
        <f>N50+O50</f>
        <v>180000</v>
      </c>
      <c r="N50" s="872">
        <f>SUM(N41:N49)</f>
        <v>180000</v>
      </c>
      <c r="O50" s="872">
        <f>SUM(O41:O49)</f>
        <v>0</v>
      </c>
      <c r="P50" s="821"/>
      <c r="Q50" s="822"/>
      <c r="R50" s="822"/>
      <c r="S50" s="822"/>
      <c r="T50" s="822"/>
      <c r="U50" s="827"/>
    </row>
    <row r="51" spans="1:21">
      <c r="A51" s="873"/>
      <c r="B51" s="874"/>
      <c r="C51" s="875"/>
      <c r="D51" s="874"/>
      <c r="E51" s="874"/>
      <c r="F51" s="873"/>
      <c r="G51" s="873"/>
      <c r="H51" s="874"/>
      <c r="I51" s="874"/>
      <c r="J51" s="874"/>
      <c r="K51" s="874"/>
      <c r="L51" s="876" t="s">
        <v>1594</v>
      </c>
      <c r="M51" s="877">
        <f>M26+M31+M36+M39+M50</f>
        <v>350000</v>
      </c>
      <c r="N51" s="877">
        <f>N26+N31+N36+N39+N50</f>
        <v>180000</v>
      </c>
      <c r="O51" s="877">
        <f>O26+O31+O36+O39+O50</f>
        <v>170000</v>
      </c>
      <c r="P51" s="873"/>
      <c r="Q51" s="874"/>
      <c r="R51" s="874"/>
      <c r="S51" s="874"/>
      <c r="T51" s="874"/>
      <c r="U51" s="874"/>
    </row>
  </sheetData>
  <mergeCells count="67">
    <mergeCell ref="F20:F22"/>
    <mergeCell ref="B12:P12"/>
    <mergeCell ref="A18:A19"/>
    <mergeCell ref="B18:B19"/>
    <mergeCell ref="C18:C19"/>
    <mergeCell ref="D18:D19"/>
    <mergeCell ref="E18:E19"/>
    <mergeCell ref="F18:F19"/>
    <mergeCell ref="J18:J19"/>
    <mergeCell ref="N18:N19"/>
    <mergeCell ref="U23:U24"/>
    <mergeCell ref="J20:J22"/>
    <mergeCell ref="N20:N22"/>
    <mergeCell ref="A23:A24"/>
    <mergeCell ref="B23:B24"/>
    <mergeCell ref="C23:C24"/>
    <mergeCell ref="D23:D24"/>
    <mergeCell ref="F23:F24"/>
    <mergeCell ref="G23:G24"/>
    <mergeCell ref="J23:J24"/>
    <mergeCell ref="L23:L24"/>
    <mergeCell ref="A20:A22"/>
    <mergeCell ref="B20:B22"/>
    <mergeCell ref="C20:C22"/>
    <mergeCell ref="D20:D22"/>
    <mergeCell ref="E20:E22"/>
    <mergeCell ref="M23:M24"/>
    <mergeCell ref="N23:N24"/>
    <mergeCell ref="O23:O24"/>
    <mergeCell ref="P23:P24"/>
    <mergeCell ref="T23:T24"/>
    <mergeCell ref="N33:N35"/>
    <mergeCell ref="A28:A29"/>
    <mergeCell ref="D28:D29"/>
    <mergeCell ref="E28:E29"/>
    <mergeCell ref="F28:F29"/>
    <mergeCell ref="J28:J29"/>
    <mergeCell ref="N28:N29"/>
    <mergeCell ref="A33:A35"/>
    <mergeCell ref="D33:D35"/>
    <mergeCell ref="E33:E35"/>
    <mergeCell ref="F33:F35"/>
    <mergeCell ref="J33:J35"/>
    <mergeCell ref="N44:N46"/>
    <mergeCell ref="A42:A43"/>
    <mergeCell ref="D42:D43"/>
    <mergeCell ref="E42:E43"/>
    <mergeCell ref="F42:F43"/>
    <mergeCell ref="J42:J43"/>
    <mergeCell ref="N42:N43"/>
    <mergeCell ref="A44:A46"/>
    <mergeCell ref="D44:D46"/>
    <mergeCell ref="E44:E46"/>
    <mergeCell ref="F44:F46"/>
    <mergeCell ref="J44:J46"/>
    <mergeCell ref="U47:U48"/>
    <mergeCell ref="A47:A48"/>
    <mergeCell ref="D47:D48"/>
    <mergeCell ref="F47:F48"/>
    <mergeCell ref="G47:G48"/>
    <mergeCell ref="J47:J48"/>
    <mergeCell ref="L47:L48"/>
    <mergeCell ref="M47:M48"/>
    <mergeCell ref="N47:N48"/>
    <mergeCell ref="O47:O48"/>
    <mergeCell ref="P47:P48"/>
    <mergeCell ref="T47:T48"/>
  </mergeCells>
  <dataValidations count="6">
    <dataValidation type="list" allowBlank="1" showInputMessage="1" showErrorMessage="1" sqref="K41:K1048576 K17:K39">
      <formula1>$E$2:$G$2</formula1>
    </dataValidation>
    <dataValidation type="list" allowBlank="1" showInputMessage="1" showErrorMessage="1" sqref="Q16:S1048576">
      <formula1>$A$2:$C$2</formula1>
    </dataValidation>
    <dataValidation type="list" allowBlank="1" showInputMessage="1" showErrorMessage="1" sqref="C16:C18 C20 C23 C25:C502">
      <formula1>$B$2:$C$2</formula1>
    </dataValidation>
    <dataValidation type="list" allowBlank="1" showInputMessage="1" showErrorMessage="1" sqref="P5:P11 P13">
      <formula1>$A$63:$A$91</formula1>
    </dataValidation>
    <dataValidation type="list" allowBlank="1" showInputMessage="1" showErrorMessage="1" sqref="T360:T426">
      <formula1>$A$3:$AB$3</formula1>
    </dataValidation>
    <dataValidation type="list" allowBlank="1" showInputMessage="1" showErrorMessage="1" sqref="T49:T359 T25:T47 T16:T23">
      <formula1>$A$3:$AC$3</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FP-CC_Budget 2021</vt:lpstr>
      <vt:lpstr>FP1_activities2021</vt:lpstr>
      <vt:lpstr>FP3_activities2021</vt:lpstr>
      <vt:lpstr>FP4_activities2021</vt:lpstr>
      <vt:lpstr>FP5_activities2021</vt:lpstr>
      <vt:lpstr>CapDev_activities2021</vt:lpstr>
      <vt:lpstr>G&amp;Y_activities2021</vt:lpstr>
      <vt:lpstr>MEL_activities2021</vt:lpstr>
      <vt:lpstr>MPAB_activities2021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Neena</dc:creator>
  <cp:lastModifiedBy>Neena</cp:lastModifiedBy>
  <dcterms:created xsi:type="dcterms:W3CDTF">2021-05-17T04:03:05Z</dcterms:created>
  <dcterms:modified xsi:type="dcterms:W3CDTF">2021-05-17T05:13:01Z</dcterms:modified>
</cp:coreProperties>
</file>