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Sara\Desktop\GLDC\Checklist_New\PMS_SMO_30Sep2019\"/>
    </mc:Choice>
  </mc:AlternateContent>
  <xr:revisionPtr revIDLastSave="0" documentId="13_ncr:1_{92B1E854-0D03-4886-A186-6FEC69EF6559}" xr6:coauthVersionLast="44" xr6:coauthVersionMax="44" xr10:uidLastSave="{00000000-0000-0000-0000-000000000000}"/>
  <bookViews>
    <workbookView xWindow="-96" yWindow="-96" windowWidth="23232" windowHeight="12552" xr2:uid="{00000000-000D-0000-FFFF-FFFF00000000}"/>
  </bookViews>
  <sheets>
    <sheet name="Allocation_IF2019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19" i="1" l="1"/>
  <c r="L20" i="1"/>
  <c r="L22" i="1"/>
  <c r="L23" i="1"/>
  <c r="N23" i="1" s="1"/>
  <c r="L24" i="1"/>
  <c r="N24" i="1" s="1"/>
  <c r="N27" i="1"/>
  <c r="N28" i="1"/>
  <c r="N29" i="1"/>
  <c r="L30" i="1"/>
  <c r="N30" i="1" s="1"/>
  <c r="L31" i="1"/>
  <c r="N31" i="1" s="1"/>
  <c r="L32" i="1"/>
  <c r="L33" i="1"/>
  <c r="N33" i="1" s="1"/>
  <c r="L34" i="1"/>
  <c r="N34" i="1" s="1"/>
  <c r="L37" i="1"/>
  <c r="N38" i="1"/>
  <c r="L39" i="1"/>
  <c r="N39" i="1" s="1"/>
  <c r="L40" i="1"/>
  <c r="M29" i="1" l="1"/>
  <c r="P29" i="1"/>
  <c r="O29" i="1"/>
  <c r="P39" i="1"/>
  <c r="O39" i="1"/>
  <c r="M34" i="1"/>
  <c r="P34" i="1"/>
  <c r="O34" i="1"/>
  <c r="P31" i="1"/>
  <c r="O31" i="1"/>
  <c r="M28" i="1"/>
  <c r="O28" i="1"/>
  <c r="P28" i="1"/>
  <c r="M27" i="1"/>
  <c r="P27" i="1"/>
  <c r="O27" i="1"/>
  <c r="M23" i="1"/>
  <c r="O23" i="1"/>
  <c r="P23" i="1"/>
  <c r="M38" i="1"/>
  <c r="P38" i="1"/>
  <c r="O38" i="1"/>
  <c r="M33" i="1"/>
  <c r="O33" i="1"/>
  <c r="P33" i="1"/>
  <c r="M30" i="1"/>
  <c r="O30" i="1"/>
  <c r="P30" i="1"/>
  <c r="M24" i="1"/>
  <c r="O24" i="1"/>
  <c r="P24" i="1"/>
  <c r="M19" i="1"/>
  <c r="M20" i="1" s="1"/>
  <c r="J6" i="1" s="1"/>
  <c r="P19" i="1"/>
  <c r="P20" i="1" s="1"/>
  <c r="O19" i="1"/>
  <c r="O20" i="1" s="1"/>
  <c r="M39" i="1"/>
  <c r="M31" i="1"/>
  <c r="N20" i="1"/>
  <c r="N37" i="1"/>
  <c r="N32" i="1"/>
  <c r="N22" i="1"/>
  <c r="L35" i="1"/>
  <c r="L25" i="1"/>
  <c r="M32" i="1" l="1"/>
  <c r="M35" i="1" s="1"/>
  <c r="J8" i="1" s="1"/>
  <c r="P32" i="1"/>
  <c r="P35" i="1" s="1"/>
  <c r="O32" i="1"/>
  <c r="O35" i="1"/>
  <c r="N40" i="1"/>
  <c r="K9" i="1" s="1"/>
  <c r="O37" i="1"/>
  <c r="O40" i="1" s="1"/>
  <c r="P37" i="1"/>
  <c r="P40" i="1" s="1"/>
  <c r="N25" i="1"/>
  <c r="K7" i="1" s="1"/>
  <c r="P22" i="1"/>
  <c r="P25" i="1" s="1"/>
  <c r="O22" i="1"/>
  <c r="O25" i="1" s="1"/>
  <c r="M22" i="1"/>
  <c r="M25" i="1" s="1"/>
  <c r="J7" i="1" s="1"/>
  <c r="N35" i="1"/>
  <c r="K8" i="1" s="1"/>
  <c r="K6" i="1"/>
  <c r="L41" i="1"/>
  <c r="M37" i="1"/>
  <c r="M40" i="1" s="1"/>
  <c r="J9" i="1" s="1"/>
  <c r="I9" i="1" s="1"/>
  <c r="O41" i="1" l="1"/>
  <c r="I7" i="1"/>
  <c r="P41" i="1"/>
  <c r="I8" i="1"/>
  <c r="K13" i="1"/>
  <c r="J13" i="1"/>
  <c r="N41" i="1"/>
  <c r="I6" i="1"/>
  <c r="M41" i="1"/>
  <c r="I13" i="1" l="1"/>
</calcChain>
</file>

<file path=xl/sharedStrings.xml><?xml version="1.0" encoding="utf-8"?>
<sst xmlns="http://schemas.openxmlformats.org/spreadsheetml/2006/main" count="152" uniqueCount="102">
  <si>
    <t>Total allocation</t>
  </si>
  <si>
    <t>Total FP5</t>
  </si>
  <si>
    <t>Yes</t>
  </si>
  <si>
    <t>Yield trial and genotyping for chickpea MAGIC population for identifying of best marker assisted selection</t>
  </si>
  <si>
    <t>Rehab Abdulrahman, rehab.abdelrahman7@gmail.com</t>
  </si>
  <si>
    <t>Agriculture Research  Centre, Egypt</t>
  </si>
  <si>
    <t>Aladdin Hamwieh</t>
  </si>
  <si>
    <t>ICARDA</t>
  </si>
  <si>
    <t>No</t>
  </si>
  <si>
    <t>Evaluation of drought tolerance QTL introgression lines during postrainy season and molecular characterization of core set of breeding material from ICAR-IIMR</t>
  </si>
  <si>
    <t>Indian Council of Agricultural research (ICAR) - Indian Institute of Millets Research (IIMR)</t>
  </si>
  <si>
    <t>Santosh P Deshpande</t>
  </si>
  <si>
    <t>ICRISAT</t>
  </si>
  <si>
    <t>Obtaining Striga resistance in sorghum by using strigolactones as potential targets</t>
  </si>
  <si>
    <t>Harro J. Bouwmeester h.j.bouwmeester@uva.nl</t>
  </si>
  <si>
    <t>Swammerdam Institute for Life Sciences, University of
Amsterdam</t>
  </si>
  <si>
    <t>Pooja Bhatnagar-Mathur</t>
  </si>
  <si>
    <t>FP5 Leader: Rajeev Gupta</t>
  </si>
  <si>
    <t>Total FP4</t>
  </si>
  <si>
    <t xml:space="preserve">Upscaling Best performing varieties of Sorghum for seed and production and commercial products to generate incomes for farmers </t>
  </si>
  <si>
    <t>Sylvester Anami, sanami@jkuat.ac.ke</t>
  </si>
  <si>
    <t>Dr. Ronnie Vernooy/Gloria Otieno</t>
  </si>
  <si>
    <t>Bioversity/ICRISAT</t>
  </si>
  <si>
    <t>Upscaling best performing varieties of millet and beans through seed and product value chains</t>
  </si>
  <si>
    <t>Sylvester Dickson Baguma, sdbaguma@gmail.com</t>
  </si>
  <si>
    <t>Bulindi ZARDI, Uganda (National Agricultural Research Organization )</t>
  </si>
  <si>
    <t xml:space="preserve">Machine learning and sensor fusion approaches to set up phenotyping proxies from 2D, 3D and spectral images: 
case study of morpho-physiological traits underlying crop growth and yield variability with sorghum as a model
</t>
  </si>
  <si>
    <t>Ndjido KANE ndjido.kane@isra.sn</t>
  </si>
  <si>
    <t>CERAAS, Senegal</t>
  </si>
  <si>
    <t>Jean-Francois, Rami/Gregory Beurier</t>
  </si>
  <si>
    <t>CIRAD/ICRISAT</t>
  </si>
  <si>
    <t>Strengthening drought phenotyping network for improving selection efficiency in breeding pipeline to enhance pearl millet cultivar diversity in drought prone environments of India</t>
  </si>
  <si>
    <t>Dr R K Kakani, Dr R K Solanki</t>
  </si>
  <si>
    <t>ICAR-Central Arid Zone Research Institute, Jodhpur</t>
  </si>
  <si>
    <t>SK Gupta/Janila P</t>
  </si>
  <si>
    <t>4.1,4.2,4.3</t>
  </si>
  <si>
    <t>Multi-locations testing (MLT) network of GLDC crops in India to enhance genetic gains</t>
  </si>
  <si>
    <t xml:space="preserve">Sanjeev Gupta, saniipr@rediffmail.com
 </t>
  </si>
  <si>
    <t xml:space="preserve">ICAR- Indian Institute of Pulses Research (ICAR-IIPR)
ICAR- Indian Institute of Millet Research (ICAR-IIMR)
ICAR – Directorate of Groundnut Research (ICAR-DGR)
</t>
  </si>
  <si>
    <t>Shiv Kumar Agrawal/Janila P</t>
  </si>
  <si>
    <t>ICARDA/ICRISAT</t>
  </si>
  <si>
    <t>4.2/4.3</t>
  </si>
  <si>
    <t>Scaling the Innovative Postrainy Sorghum ‘Seed Consortium’ for higher adoption and impacts</t>
  </si>
  <si>
    <t>Dr R.B. Ghorade, akola@millets.res.in</t>
  </si>
  <si>
    <t xml:space="preserve">Ashok Kumar Are </t>
  </si>
  <si>
    <t>Ashok Jadhav, jadhavas2000@yahoo.com; rahuri@millets.res.in</t>
  </si>
  <si>
    <t>Mahatma Phule Krishi Vidyapeeth (MPKVP), Rahuri</t>
  </si>
  <si>
    <t>Dr J E Jahgirdar, parbhani@millets.res.in</t>
  </si>
  <si>
    <t xml:space="preserve">Vasantrao Naik Marathwada Krishi Vidyapeeth (VNMKV) – Parbhani </t>
  </si>
  <si>
    <t>FP4 Leader: Janila P</t>
  </si>
  <si>
    <t>Total FP3</t>
  </si>
  <si>
    <t>Innovations and tools supporting GLDC systems modelling and assessment of sustainable intensification</t>
  </si>
  <si>
    <t>Katrien Descheemaeker, katrien.descheemaeker@wur.nl</t>
  </si>
  <si>
    <t>Wageningen University, Plant Science Department, The Netherlands</t>
  </si>
  <si>
    <t xml:space="preserve">Shalander Kumar </t>
  </si>
  <si>
    <t>Effectiveness of AMF inoculation on mycorrhizal infection, striga infection and yield in sole-cropped maize and maize-bean intercrops. Interactions with rhizobia inoculation and fertilizer application</t>
  </si>
  <si>
    <t xml:space="preserve">Sigrun Dahlin, Sigrun.Dahlin@slu.se  </t>
  </si>
  <si>
    <t xml:space="preserve">Swedish University of Agricultural Sciences (SLU), Sweden </t>
  </si>
  <si>
    <t>Jules Bayala</t>
  </si>
  <si>
    <t>ICRAF</t>
  </si>
  <si>
    <t>Evaluation of Hand Push Legume Seeder Acceptance among Soybean and Cowpea Farmers in Mozambique</t>
  </si>
  <si>
    <t>Belarmino Divage, beldivage2@gmail.com</t>
  </si>
  <si>
    <t>Instituto de Investigação Agrária de Moçambique</t>
  </si>
  <si>
    <t>FP3 Leader: Jules Bayala</t>
  </si>
  <si>
    <t xml:space="preserve">Total FP1 </t>
  </si>
  <si>
    <t>Emerging market development of aflatoxin-free groundnuts for low-income consumers in informal, high density settlements</t>
  </si>
  <si>
    <t xml:space="preserve">Athanas Matheka, Director, Email amatheka@greenforest.co.ke </t>
  </si>
  <si>
    <t>Greenforest Foods Limited</t>
  </si>
  <si>
    <t xml:space="preserve">Michael Hauser </t>
  </si>
  <si>
    <t>FP1 Leader: Arega Alene</t>
  </si>
  <si>
    <t>Net allocation</t>
  </si>
  <si>
    <t>5% Overhead</t>
  </si>
  <si>
    <t>Grant Amount</t>
  </si>
  <si>
    <t>Grant Allocation 2019-20</t>
  </si>
  <si>
    <t>Grant Period</t>
  </si>
  <si>
    <t>Activity Period</t>
  </si>
  <si>
    <t>Is this a new activity</t>
  </si>
  <si>
    <t>Concept Title</t>
  </si>
  <si>
    <t>Collaborating Scientist</t>
  </si>
  <si>
    <t>Collaborating Organisation</t>
  </si>
  <si>
    <t>Lead Scientist</t>
  </si>
  <si>
    <t>Lead Centre</t>
  </si>
  <si>
    <t>CoA</t>
  </si>
  <si>
    <t>S.No.</t>
  </si>
  <si>
    <t>Total IF Grant 2019</t>
  </si>
  <si>
    <t>Capacity Development</t>
  </si>
  <si>
    <t>Gender&amp;Youth</t>
  </si>
  <si>
    <t>MPAB</t>
  </si>
  <si>
    <t xml:space="preserve">FP5 </t>
  </si>
  <si>
    <t xml:space="preserve">FP4 </t>
  </si>
  <si>
    <t xml:space="preserve">FP3 </t>
  </si>
  <si>
    <t xml:space="preserve">FP1 </t>
  </si>
  <si>
    <t>Net Allocation</t>
  </si>
  <si>
    <t>Concept Notes</t>
  </si>
  <si>
    <t>CRP-GLDC Innovation Fund 2019-20</t>
  </si>
  <si>
    <t>Sep 2019 to Aug 2020</t>
  </si>
  <si>
    <t>Aug 2019 to Jul 2020</t>
  </si>
  <si>
    <t>Vilas Tonapi/R Madhusudhana director.millets@icar.gov.in; tonapi@millets.res.in; madhu@millets.res.in</t>
  </si>
  <si>
    <t>Oct 2019 to Sep 2020</t>
  </si>
  <si>
    <t>Jomo Kenyatta University of Agriculture and Technology Enterprises Limited ((JKUATES)</t>
  </si>
  <si>
    <t>Dr Panjabrao Deshmukh Krishi Vidyapeeth, Akola (PDKV)</t>
  </si>
  <si>
    <t>Allocation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</si>
</sst>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 ;_ * \-#,##0.00_ ;_ * &quot;-&quot;??_ ;_ @_ "/>
    <numFmt numFmtId="165" formatCode="_ * #,##0_ ;_ * \-#,##0_ ;_ * &quot;-&quot;??_ ;_ @_ "/>
    <numFmt numFmtId="166" formatCode="0.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3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165" fontId="2" fillId="0" borderId="0" xfId="0" applyNumberFormat="1" applyFont="1"/>
    <xf numFmtId="164" fontId="2" fillId="0" borderId="0" xfId="0" applyNumberFormat="1" applyFont="1"/>
    <xf numFmtId="165" fontId="2" fillId="3" borderId="3" xfId="0" applyNumberFormat="1" applyFont="1" applyFill="1" applyBorder="1"/>
    <xf numFmtId="0" fontId="0" fillId="4" borderId="0" xfId="0" applyFill="1" applyAlignment="1">
      <alignment vertical="top"/>
    </xf>
    <xf numFmtId="165" fontId="2" fillId="4" borderId="3" xfId="0" applyNumberFormat="1" applyFont="1" applyFill="1" applyBorder="1" applyAlignment="1">
      <alignment vertical="top"/>
    </xf>
    <xf numFmtId="0" fontId="0" fillId="4" borderId="3" xfId="0" applyFill="1" applyBorder="1" applyAlignment="1">
      <alignment vertical="top" wrapText="1"/>
    </xf>
    <xf numFmtId="0" fontId="0" fillId="4" borderId="3" xfId="0" applyFill="1" applyBorder="1" applyAlignment="1">
      <alignment vertical="top"/>
    </xf>
    <xf numFmtId="0" fontId="0" fillId="4" borderId="3" xfId="0" applyFont="1" applyFill="1" applyBorder="1" applyAlignment="1">
      <alignment vertical="top"/>
    </xf>
    <xf numFmtId="0" fontId="0" fillId="4" borderId="0" xfId="0" applyFill="1"/>
    <xf numFmtId="0" fontId="2" fillId="4" borderId="3" xfId="0" applyFont="1" applyFill="1" applyBorder="1"/>
    <xf numFmtId="0" fontId="0" fillId="4" borderId="3" xfId="0" applyFill="1" applyBorder="1"/>
    <xf numFmtId="0" fontId="0" fillId="4" borderId="3" xfId="0" applyFill="1" applyBorder="1" applyAlignment="1"/>
    <xf numFmtId="165" fontId="3" fillId="4" borderId="3" xfId="1" applyNumberFormat="1" applyFont="1" applyFill="1" applyBorder="1" applyAlignment="1">
      <alignment vertical="top"/>
    </xf>
    <xf numFmtId="0" fontId="0" fillId="4" borderId="3" xfId="0" applyFont="1" applyFill="1" applyBorder="1" applyAlignment="1">
      <alignment vertical="top" wrapText="1"/>
    </xf>
    <xf numFmtId="0" fontId="2" fillId="4" borderId="3" xfId="0" applyFont="1" applyFill="1" applyBorder="1" applyAlignment="1">
      <alignment vertical="top"/>
    </xf>
    <xf numFmtId="165" fontId="2" fillId="3" borderId="3" xfId="1" applyNumberFormat="1" applyFont="1" applyFill="1" applyBorder="1"/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5" fontId="2" fillId="3" borderId="3" xfId="1" applyNumberFormat="1" applyFont="1" applyFill="1" applyBorder="1" applyAlignment="1">
      <alignment horizontal="center" vertical="center"/>
    </xf>
    <xf numFmtId="0" fontId="0" fillId="4" borderId="0" xfId="0" applyFont="1" applyFill="1" applyAlignment="1">
      <alignment vertical="top"/>
    </xf>
    <xf numFmtId="0" fontId="2" fillId="4" borderId="0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4" borderId="7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vertical="center" wrapText="1"/>
    </xf>
    <xf numFmtId="166" fontId="0" fillId="0" borderId="0" xfId="0" applyNumberFormat="1"/>
    <xf numFmtId="0" fontId="2" fillId="0" borderId="0" xfId="0" applyFont="1" applyAlignment="1">
      <alignment vertical="center"/>
    </xf>
    <xf numFmtId="166" fontId="0" fillId="0" borderId="0" xfId="0" applyNumberFormat="1" applyBorder="1" applyAlignment="1">
      <alignment vertical="center"/>
    </xf>
    <xf numFmtId="165" fontId="2" fillId="3" borderId="3" xfId="0" applyNumberFormat="1" applyFont="1" applyFill="1" applyBorder="1" applyAlignment="1">
      <alignment vertical="center"/>
    </xf>
    <xf numFmtId="0" fontId="2" fillId="3" borderId="3" xfId="0" applyFont="1" applyFill="1" applyBorder="1" applyAlignment="1">
      <alignment horizontal="right" vertical="top"/>
    </xf>
    <xf numFmtId="165" fontId="0" fillId="3" borderId="3" xfId="0" applyNumberFormat="1" applyFill="1" applyBorder="1"/>
    <xf numFmtId="165" fontId="0" fillId="0" borderId="3" xfId="0" applyNumberFormat="1" applyBorder="1"/>
    <xf numFmtId="0" fontId="0" fillId="4" borderId="3" xfId="0" applyFont="1" applyFill="1" applyBorder="1" applyAlignment="1">
      <alignment horizontal="right" vertical="top"/>
    </xf>
    <xf numFmtId="0" fontId="2" fillId="3" borderId="3" xfId="0" applyFont="1" applyFill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2" fillId="4" borderId="3" xfId="0" applyFont="1" applyFill="1" applyBorder="1" applyAlignment="1">
      <alignment horizontal="right" vertical="center"/>
    </xf>
    <xf numFmtId="0" fontId="0" fillId="0" borderId="3" xfId="0" applyBorder="1"/>
    <xf numFmtId="0" fontId="0" fillId="4" borderId="0" xfId="0" applyFill="1" applyAlignment="1">
      <alignment vertical="top" wrapText="1"/>
    </xf>
    <xf numFmtId="0" fontId="2" fillId="5" borderId="8" xfId="0" applyFont="1" applyFill="1" applyBorder="1" applyAlignment="1">
      <alignment horizontal="center"/>
    </xf>
    <xf numFmtId="9" fontId="2" fillId="5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/>
    <xf numFmtId="165" fontId="2" fillId="4" borderId="3" xfId="1" applyNumberFormat="1" applyFont="1" applyFill="1" applyBorder="1" applyAlignment="1">
      <alignment vertical="top"/>
    </xf>
    <xf numFmtId="0" fontId="0" fillId="4" borderId="3" xfId="0" quotePrefix="1" applyFill="1" applyBorder="1" applyAlignment="1">
      <alignment vertical="top" wrapText="1"/>
    </xf>
    <xf numFmtId="0" fontId="0" fillId="4" borderId="3" xfId="0" quotePrefix="1" applyFill="1" applyBorder="1" applyAlignment="1">
      <alignment vertical="top"/>
    </xf>
    <xf numFmtId="165" fontId="3" fillId="4" borderId="3" xfId="0" applyNumberFormat="1" applyFont="1" applyFill="1" applyBorder="1" applyAlignment="1">
      <alignment vertical="top"/>
    </xf>
    <xf numFmtId="0" fontId="0" fillId="4" borderId="2" xfId="0" applyFill="1" applyBorder="1" applyAlignment="1">
      <alignment vertical="top" wrapText="1"/>
    </xf>
    <xf numFmtId="0" fontId="0" fillId="4" borderId="3" xfId="0" applyFont="1" applyFill="1" applyBorder="1" applyAlignment="1">
      <alignment horizontal="center" vertical="top"/>
    </xf>
    <xf numFmtId="0" fontId="0" fillId="0" borderId="3" xfId="0" applyBorder="1" applyAlignment="1">
      <alignment horizontal="center" vertical="center"/>
    </xf>
    <xf numFmtId="0" fontId="0" fillId="4" borderId="3" xfId="0" applyFill="1" applyBorder="1" applyAlignment="1">
      <alignment horizontal="center" vertical="top"/>
    </xf>
    <xf numFmtId="0" fontId="0" fillId="4" borderId="3" xfId="0" applyFill="1" applyBorder="1" applyAlignment="1">
      <alignment horizontal="center" vertical="center"/>
    </xf>
    <xf numFmtId="0" fontId="2" fillId="4" borderId="3" xfId="0" applyFont="1" applyFill="1" applyBorder="1" applyAlignment="1"/>
    <xf numFmtId="165" fontId="2" fillId="2" borderId="3" xfId="0" applyNumberFormat="1" applyFont="1" applyFill="1" applyBorder="1"/>
    <xf numFmtId="0" fontId="2" fillId="0" borderId="3" xfId="0" applyFont="1" applyBorder="1" applyAlignment="1">
      <alignment vertical="center"/>
    </xf>
    <xf numFmtId="0" fontId="2" fillId="5" borderId="9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4" borderId="3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right"/>
    </xf>
    <xf numFmtId="0" fontId="2" fillId="6" borderId="10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left" vertical="center" wrapText="1"/>
    </xf>
    <xf numFmtId="0" fontId="2" fillId="6" borderId="7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right"/>
    </xf>
    <xf numFmtId="0" fontId="2" fillId="4" borderId="3" xfId="0" applyFont="1" applyFill="1" applyBorder="1" applyAlignment="1">
      <alignment horizontal="left"/>
    </xf>
    <xf numFmtId="0" fontId="2" fillId="0" borderId="3" xfId="0" applyFont="1" applyBorder="1" applyAlignment="1">
      <alignment horizontal="right" vertical="center"/>
    </xf>
    <xf numFmtId="0" fontId="0" fillId="4" borderId="2" xfId="0" applyFill="1" applyBorder="1" applyAlignment="1">
      <alignment horizontal="left" vertical="top" wrapText="1"/>
    </xf>
    <xf numFmtId="0" fontId="0" fillId="4" borderId="3" xfId="0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P44"/>
  <sheetViews>
    <sheetView tabSelected="1" zoomScale="70" zoomScaleNormal="70" workbookViewId="0">
      <selection activeCell="B1" sqref="B1:C1"/>
    </sheetView>
  </sheetViews>
  <sheetFormatPr defaultColWidth="8.7890625" defaultRowHeight="14.4" x14ac:dyDescent="0.55000000000000004"/>
  <cols>
    <col min="1" max="1" width="9.7890625" customWidth="1"/>
    <col min="2" max="2" width="8.7890625" style="2"/>
    <col min="3" max="3" width="10" customWidth="1"/>
    <col min="4" max="4" width="16.26171875" customWidth="1"/>
    <col min="5" max="5" width="15.47265625" customWidth="1"/>
    <col min="6" max="6" width="20.15625" customWidth="1"/>
    <col min="7" max="7" width="19.15625" customWidth="1"/>
    <col min="8" max="8" width="29.47265625" customWidth="1"/>
    <col min="9" max="9" width="9.47265625" customWidth="1"/>
    <col min="10" max="10" width="12.15625" customWidth="1"/>
    <col min="11" max="11" width="12.47265625" customWidth="1"/>
    <col min="12" max="12" width="9.89453125" style="1" customWidth="1"/>
    <col min="13" max="13" width="9.47265625" style="1" customWidth="1"/>
    <col min="14" max="16" width="9.62890625" style="1" customWidth="1"/>
  </cols>
  <sheetData>
    <row r="2" spans="2:16" x14ac:dyDescent="0.55000000000000004">
      <c r="F2" s="45"/>
      <c r="G2" s="45"/>
      <c r="H2" s="45"/>
      <c r="I2" s="45"/>
    </row>
    <row r="4" spans="2:16" x14ac:dyDescent="0.55000000000000004">
      <c r="H4" s="63" t="s">
        <v>94</v>
      </c>
      <c r="I4" s="64"/>
      <c r="J4" s="65"/>
      <c r="K4" s="41"/>
    </row>
    <row r="5" spans="2:16" s="26" customFormat="1" x14ac:dyDescent="0.55000000000000004">
      <c r="B5" s="20"/>
      <c r="H5" s="40" t="s">
        <v>93</v>
      </c>
      <c r="I5" s="57" t="s">
        <v>101</v>
      </c>
      <c r="J5" s="39" t="s">
        <v>71</v>
      </c>
      <c r="K5" s="38" t="s">
        <v>92</v>
      </c>
      <c r="L5" s="31"/>
      <c r="M5" s="31"/>
      <c r="N5" s="31"/>
      <c r="O5" s="31"/>
      <c r="P5" s="31"/>
    </row>
    <row r="6" spans="2:16" x14ac:dyDescent="0.55000000000000004">
      <c r="H6" s="37" t="s">
        <v>91</v>
      </c>
      <c r="I6" s="36">
        <f>J6+K6</f>
        <v>30000</v>
      </c>
      <c r="J6" s="36">
        <f>M20</f>
        <v>1428.5714285714312</v>
      </c>
      <c r="K6" s="35">
        <f>N20</f>
        <v>28571.428571428569</v>
      </c>
    </row>
    <row r="7" spans="2:16" x14ac:dyDescent="0.55000000000000004">
      <c r="H7" s="37" t="s">
        <v>90</v>
      </c>
      <c r="I7" s="36">
        <f t="shared" ref="I7:I9" si="0">J7+K7</f>
        <v>95000</v>
      </c>
      <c r="J7" s="36">
        <f>M25</f>
        <v>4523.8095238095302</v>
      </c>
      <c r="K7" s="35">
        <f>N25</f>
        <v>90476.190476190473</v>
      </c>
    </row>
    <row r="8" spans="2:16" x14ac:dyDescent="0.55000000000000004">
      <c r="H8" s="37" t="s">
        <v>89</v>
      </c>
      <c r="I8" s="36">
        <f t="shared" si="0"/>
        <v>275000</v>
      </c>
      <c r="J8" s="36">
        <f>M35</f>
        <v>13095.238095238119</v>
      </c>
      <c r="K8" s="35">
        <f>N35</f>
        <v>261904.76190476189</v>
      </c>
    </row>
    <row r="9" spans="2:16" x14ac:dyDescent="0.55000000000000004">
      <c r="H9" s="37" t="s">
        <v>88</v>
      </c>
      <c r="I9" s="36">
        <f t="shared" si="0"/>
        <v>115000</v>
      </c>
      <c r="J9" s="36">
        <f>M40</f>
        <v>5476.1904761904807</v>
      </c>
      <c r="K9" s="35">
        <f>N40</f>
        <v>109523.80952380951</v>
      </c>
    </row>
    <row r="10" spans="2:16" x14ac:dyDescent="0.55000000000000004">
      <c r="H10" s="37" t="s">
        <v>87</v>
      </c>
      <c r="I10" s="41"/>
      <c r="J10" s="36">
        <v>0</v>
      </c>
      <c r="K10" s="35">
        <v>0</v>
      </c>
    </row>
    <row r="11" spans="2:16" x14ac:dyDescent="0.55000000000000004">
      <c r="H11" s="37" t="s">
        <v>86</v>
      </c>
      <c r="I11" s="41"/>
      <c r="J11" s="36">
        <v>0</v>
      </c>
      <c r="K11" s="35">
        <v>0</v>
      </c>
    </row>
    <row r="12" spans="2:16" x14ac:dyDescent="0.55000000000000004">
      <c r="H12" s="37" t="s">
        <v>85</v>
      </c>
      <c r="I12" s="41"/>
      <c r="J12" s="36">
        <v>0</v>
      </c>
      <c r="K12" s="35">
        <v>0</v>
      </c>
    </row>
    <row r="13" spans="2:16" s="26" customFormat="1" ht="18" customHeight="1" x14ac:dyDescent="0.55000000000000004">
      <c r="B13" s="20"/>
      <c r="D13"/>
      <c r="E13"/>
      <c r="H13" s="34" t="s">
        <v>84</v>
      </c>
      <c r="I13" s="33">
        <f>SUM(I6:I12)</f>
        <v>515000</v>
      </c>
      <c r="J13" s="33">
        <f>SUM(J6:J12)</f>
        <v>24523.809523809563</v>
      </c>
      <c r="K13" s="33">
        <f>SUM(K6:K12)</f>
        <v>490476.19047619047</v>
      </c>
      <c r="L13" s="31"/>
      <c r="M13" s="31"/>
      <c r="N13" s="31"/>
      <c r="O13" s="31"/>
      <c r="P13" s="31"/>
    </row>
    <row r="14" spans="2:16" s="26" customFormat="1" ht="17.5" customHeight="1" x14ac:dyDescent="0.55000000000000004">
      <c r="B14" s="20"/>
      <c r="D14"/>
      <c r="E14"/>
      <c r="G14" s="32"/>
      <c r="L14" s="31"/>
      <c r="M14" s="31"/>
      <c r="N14" s="31"/>
      <c r="O14" s="31"/>
      <c r="P14" s="31"/>
    </row>
    <row r="15" spans="2:16" ht="14.7" thickBot="1" x14ac:dyDescent="0.6">
      <c r="G15" s="30"/>
      <c r="H15" s="30"/>
      <c r="I15" s="30"/>
    </row>
    <row r="16" spans="2:16" ht="14.5" customHeight="1" x14ac:dyDescent="0.55000000000000004">
      <c r="B16" s="81" t="s">
        <v>83</v>
      </c>
      <c r="C16" s="79" t="s">
        <v>82</v>
      </c>
      <c r="D16" s="70" t="s">
        <v>81</v>
      </c>
      <c r="E16" s="68" t="s">
        <v>80</v>
      </c>
      <c r="F16" s="68" t="s">
        <v>79</v>
      </c>
      <c r="G16" s="70" t="s">
        <v>78</v>
      </c>
      <c r="H16" s="68" t="s">
        <v>77</v>
      </c>
      <c r="I16" s="72" t="s">
        <v>76</v>
      </c>
      <c r="J16" s="68" t="s">
        <v>75</v>
      </c>
      <c r="K16" s="68" t="s">
        <v>74</v>
      </c>
      <c r="L16" s="58" t="s">
        <v>73</v>
      </c>
      <c r="M16" s="59"/>
      <c r="N16" s="59"/>
      <c r="O16" s="43"/>
      <c r="P16" s="43"/>
    </row>
    <row r="17" spans="1:16" s="26" customFormat="1" ht="71.25" customHeight="1" x14ac:dyDescent="0.55000000000000004">
      <c r="B17" s="82"/>
      <c r="C17" s="80"/>
      <c r="D17" s="71"/>
      <c r="E17" s="69"/>
      <c r="F17" s="69"/>
      <c r="G17" s="71"/>
      <c r="H17" s="69"/>
      <c r="I17" s="73"/>
      <c r="J17" s="69"/>
      <c r="K17" s="69"/>
      <c r="L17" s="29" t="s">
        <v>72</v>
      </c>
      <c r="M17" s="28" t="s">
        <v>71</v>
      </c>
      <c r="N17" s="27" t="s">
        <v>70</v>
      </c>
      <c r="O17" s="44">
        <v>0.8</v>
      </c>
      <c r="P17" s="44">
        <v>0.2</v>
      </c>
    </row>
    <row r="18" spans="1:16" s="20" customFormat="1" ht="26.5" customHeight="1" x14ac:dyDescent="0.55000000000000004">
      <c r="B18" s="60" t="s">
        <v>69</v>
      </c>
      <c r="C18" s="61"/>
      <c r="D18" s="62"/>
      <c r="E18" s="25"/>
      <c r="F18" s="24"/>
      <c r="G18" s="24"/>
      <c r="H18" s="24"/>
      <c r="I18" s="24"/>
      <c r="J18" s="24"/>
      <c r="K18" s="24"/>
      <c r="L18" s="23"/>
      <c r="M18" s="23"/>
      <c r="N18" s="23"/>
      <c r="O18" s="23"/>
      <c r="P18" s="23"/>
    </row>
    <row r="19" spans="1:16" s="22" customFormat="1" ht="87" customHeight="1" x14ac:dyDescent="0.55000000000000004">
      <c r="A19" s="42"/>
      <c r="B19" s="51">
        <v>1</v>
      </c>
      <c r="C19" s="10">
        <v>1.2</v>
      </c>
      <c r="D19" s="10" t="s">
        <v>12</v>
      </c>
      <c r="E19" s="10" t="s">
        <v>68</v>
      </c>
      <c r="F19" s="16" t="s">
        <v>67</v>
      </c>
      <c r="G19" s="16" t="s">
        <v>66</v>
      </c>
      <c r="H19" s="16" t="s">
        <v>65</v>
      </c>
      <c r="I19" s="16" t="s">
        <v>2</v>
      </c>
      <c r="J19" s="16"/>
      <c r="K19" s="16"/>
      <c r="L19" s="46">
        <v>30000</v>
      </c>
      <c r="M19" s="46">
        <f>L19-N19</f>
        <v>1428.5714285714312</v>
      </c>
      <c r="N19" s="46">
        <f>L19/105%</f>
        <v>28571.428571428569</v>
      </c>
      <c r="O19" s="46">
        <f>N19*80%</f>
        <v>22857.142857142855</v>
      </c>
      <c r="P19" s="46">
        <f>N19*20%</f>
        <v>5714.2857142857138</v>
      </c>
    </row>
    <row r="20" spans="1:16" s="20" customFormat="1" ht="26.5" customHeight="1" x14ac:dyDescent="0.55000000000000004">
      <c r="B20" s="52"/>
      <c r="C20" s="76" t="s">
        <v>64</v>
      </c>
      <c r="D20" s="76"/>
      <c r="E20" s="76"/>
      <c r="F20" s="76"/>
      <c r="G20" s="76"/>
      <c r="H20" s="76"/>
      <c r="I20" s="76"/>
      <c r="J20" s="76"/>
      <c r="K20" s="76"/>
      <c r="L20" s="21">
        <f>SUM(L19:L19)</f>
        <v>30000</v>
      </c>
      <c r="M20" s="21">
        <f>SUM(M19:M19)</f>
        <v>1428.5714285714312</v>
      </c>
      <c r="N20" s="21">
        <f>SUM(N19:N19)</f>
        <v>28571.428571428569</v>
      </c>
      <c r="O20" s="21">
        <f>SUM(O19)</f>
        <v>22857.142857142855</v>
      </c>
      <c r="P20" s="21">
        <f>SUM(P19)</f>
        <v>5714.2857142857138</v>
      </c>
    </row>
    <row r="21" spans="1:16" s="19" customFormat="1" ht="15.75" customHeight="1" x14ac:dyDescent="0.55000000000000004">
      <c r="B21" s="66" t="s">
        <v>63</v>
      </c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</row>
    <row r="22" spans="1:16" s="6" customFormat="1" ht="73" customHeight="1" x14ac:dyDescent="0.55000000000000004">
      <c r="A22" s="50"/>
      <c r="B22" s="53">
        <v>2</v>
      </c>
      <c r="C22" s="10">
        <v>3.2</v>
      </c>
      <c r="D22" s="10" t="s">
        <v>59</v>
      </c>
      <c r="E22" s="9" t="s">
        <v>58</v>
      </c>
      <c r="F22" s="8" t="s">
        <v>62</v>
      </c>
      <c r="G22" s="8" t="s">
        <v>61</v>
      </c>
      <c r="H22" s="8" t="s">
        <v>60</v>
      </c>
      <c r="I22" s="8" t="s">
        <v>2</v>
      </c>
      <c r="J22" s="47" t="s">
        <v>95</v>
      </c>
      <c r="K22" s="47" t="s">
        <v>95</v>
      </c>
      <c r="L22" s="46">
        <f>40000</f>
        <v>40000</v>
      </c>
      <c r="M22" s="46">
        <f>L22-N22</f>
        <v>1904.7619047619082</v>
      </c>
      <c r="N22" s="46">
        <f>L22/105%</f>
        <v>38095.238095238092</v>
      </c>
      <c r="O22" s="46">
        <f>N22*80%</f>
        <v>30476.190476190473</v>
      </c>
      <c r="P22" s="46">
        <f>N22*20%</f>
        <v>7619.0476190476184</v>
      </c>
    </row>
    <row r="23" spans="1:16" s="6" customFormat="1" ht="107.05" customHeight="1" x14ac:dyDescent="0.55000000000000004">
      <c r="A23" s="50"/>
      <c r="B23" s="53">
        <v>3</v>
      </c>
      <c r="C23" s="10">
        <v>3.1</v>
      </c>
      <c r="D23" s="10" t="s">
        <v>59</v>
      </c>
      <c r="E23" s="9" t="s">
        <v>58</v>
      </c>
      <c r="F23" s="8" t="s">
        <v>57</v>
      </c>
      <c r="G23" s="8" t="s">
        <v>56</v>
      </c>
      <c r="H23" s="8" t="s">
        <v>55</v>
      </c>
      <c r="I23" s="8" t="s">
        <v>8</v>
      </c>
      <c r="J23" s="47" t="s">
        <v>96</v>
      </c>
      <c r="K23" s="47" t="s">
        <v>96</v>
      </c>
      <c r="L23" s="15">
        <f>30000</f>
        <v>30000</v>
      </c>
      <c r="M23" s="46">
        <f>L23-N23</f>
        <v>1428.5714285714312</v>
      </c>
      <c r="N23" s="46">
        <f>L23/105%</f>
        <v>28571.428571428569</v>
      </c>
      <c r="O23" s="46">
        <f t="shared" ref="O23:O24" si="1">N23*80%</f>
        <v>22857.142857142855</v>
      </c>
      <c r="P23" s="46">
        <f t="shared" ref="P23:P24" si="2">N23*20%</f>
        <v>5714.2857142857138</v>
      </c>
    </row>
    <row r="24" spans="1:16" s="6" customFormat="1" ht="78" customHeight="1" x14ac:dyDescent="0.55000000000000004">
      <c r="A24" s="50"/>
      <c r="B24" s="53">
        <v>4</v>
      </c>
      <c r="C24" s="10">
        <v>3.3</v>
      </c>
      <c r="D24" s="10" t="s">
        <v>12</v>
      </c>
      <c r="E24" s="9" t="s">
        <v>54</v>
      </c>
      <c r="F24" s="8" t="s">
        <v>53</v>
      </c>
      <c r="G24" s="8" t="s">
        <v>52</v>
      </c>
      <c r="H24" s="8" t="s">
        <v>51</v>
      </c>
      <c r="I24" s="8" t="s">
        <v>8</v>
      </c>
      <c r="J24" s="48"/>
      <c r="K24" s="48"/>
      <c r="L24" s="49">
        <f>25000</f>
        <v>25000</v>
      </c>
      <c r="M24" s="46">
        <f>L24-N24</f>
        <v>1190.4761904761908</v>
      </c>
      <c r="N24" s="46">
        <f>L24/105%</f>
        <v>23809.523809523809</v>
      </c>
      <c r="O24" s="46">
        <f t="shared" si="1"/>
        <v>19047.61904761905</v>
      </c>
      <c r="P24" s="46">
        <f t="shared" si="2"/>
        <v>4761.9047619047624</v>
      </c>
    </row>
    <row r="25" spans="1:16" s="11" customFormat="1" ht="23.25" customHeight="1" x14ac:dyDescent="0.55000000000000004">
      <c r="B25" s="74" t="s">
        <v>50</v>
      </c>
      <c r="C25" s="74"/>
      <c r="D25" s="74"/>
      <c r="E25" s="74"/>
      <c r="F25" s="74"/>
      <c r="G25" s="74"/>
      <c r="H25" s="74"/>
      <c r="I25" s="74"/>
      <c r="J25" s="74"/>
      <c r="K25" s="74"/>
      <c r="L25" s="18">
        <f>SUM(L22:L24)</f>
        <v>95000</v>
      </c>
      <c r="M25" s="18">
        <f>SUM(M22:M24)</f>
        <v>4523.8095238095302</v>
      </c>
      <c r="N25" s="18">
        <f>SUM(N22:N24)</f>
        <v>90476.190476190473</v>
      </c>
      <c r="O25" s="18">
        <f>SUM(O22:O24)</f>
        <v>72380.952380952382</v>
      </c>
      <c r="P25" s="18">
        <f>SUM(P22:P24)</f>
        <v>18095.238095238095</v>
      </c>
    </row>
    <row r="26" spans="1:16" s="11" customFormat="1" ht="22.5" customHeight="1" x14ac:dyDescent="0.55000000000000004">
      <c r="B26" s="75" t="s">
        <v>49</v>
      </c>
      <c r="C26" s="75"/>
      <c r="D26" s="17"/>
      <c r="E26" s="13"/>
      <c r="F26" s="13"/>
      <c r="G26" s="13"/>
      <c r="H26" s="13"/>
      <c r="I26" s="13"/>
      <c r="J26" s="13"/>
      <c r="K26" s="13"/>
      <c r="L26" s="12"/>
      <c r="M26" s="12"/>
      <c r="N26" s="12"/>
      <c r="O26" s="12"/>
      <c r="P26" s="12"/>
    </row>
    <row r="27" spans="1:16" s="6" customFormat="1" ht="59.25" customHeight="1" x14ac:dyDescent="0.55000000000000004">
      <c r="A27" s="77"/>
      <c r="B27" s="78">
        <v>5</v>
      </c>
      <c r="C27" s="10">
        <v>4.0999999999999996</v>
      </c>
      <c r="D27" s="10" t="s">
        <v>12</v>
      </c>
      <c r="E27" s="9" t="s">
        <v>44</v>
      </c>
      <c r="F27" s="8" t="s">
        <v>48</v>
      </c>
      <c r="G27" s="8" t="s">
        <v>47</v>
      </c>
      <c r="H27" s="8" t="s">
        <v>42</v>
      </c>
      <c r="I27" s="8" t="s">
        <v>8</v>
      </c>
      <c r="J27" s="8" t="s">
        <v>96</v>
      </c>
      <c r="K27" s="8" t="s">
        <v>96</v>
      </c>
      <c r="L27" s="15">
        <v>9000</v>
      </c>
      <c r="M27" s="15">
        <f t="shared" ref="M27:M34" si="3">L27-N27</f>
        <v>428.57142857142935</v>
      </c>
      <c r="N27" s="15">
        <f t="shared" ref="N27:N34" si="4">L27/105%</f>
        <v>8571.4285714285706</v>
      </c>
      <c r="O27" s="15">
        <f>N27*80%</f>
        <v>6857.1428571428569</v>
      </c>
      <c r="P27" s="15">
        <f>N27*20%</f>
        <v>1714.2857142857142</v>
      </c>
    </row>
    <row r="28" spans="1:16" s="6" customFormat="1" ht="64" customHeight="1" x14ac:dyDescent="0.55000000000000004">
      <c r="A28" s="77"/>
      <c r="B28" s="78"/>
      <c r="C28" s="9">
        <v>4.0999999999999996</v>
      </c>
      <c r="D28" s="9" t="s">
        <v>12</v>
      </c>
      <c r="E28" s="9" t="s">
        <v>44</v>
      </c>
      <c r="F28" s="8" t="s">
        <v>46</v>
      </c>
      <c r="G28" s="8" t="s">
        <v>45</v>
      </c>
      <c r="H28" s="8" t="s">
        <v>42</v>
      </c>
      <c r="I28" s="8" t="s">
        <v>8</v>
      </c>
      <c r="J28" s="8" t="s">
        <v>96</v>
      </c>
      <c r="K28" s="8" t="s">
        <v>96</v>
      </c>
      <c r="L28" s="15">
        <v>9000</v>
      </c>
      <c r="M28" s="15">
        <f t="shared" si="3"/>
        <v>428.57142857142935</v>
      </c>
      <c r="N28" s="15">
        <f t="shared" si="4"/>
        <v>8571.4285714285706</v>
      </c>
      <c r="O28" s="15">
        <f t="shared" ref="O28:O34" si="5">N28*80%</f>
        <v>6857.1428571428569</v>
      </c>
      <c r="P28" s="15">
        <f t="shared" ref="P28:P34" si="6">N28*20%</f>
        <v>1714.2857142857142</v>
      </c>
    </row>
    <row r="29" spans="1:16" s="6" customFormat="1" ht="64" customHeight="1" x14ac:dyDescent="0.55000000000000004">
      <c r="A29" s="77"/>
      <c r="B29" s="54"/>
      <c r="C29" s="9">
        <v>4.0999999999999996</v>
      </c>
      <c r="D29" s="9" t="s">
        <v>12</v>
      </c>
      <c r="E29" s="9" t="s">
        <v>44</v>
      </c>
      <c r="F29" s="8" t="s">
        <v>100</v>
      </c>
      <c r="G29" s="8" t="s">
        <v>43</v>
      </c>
      <c r="H29" s="8" t="s">
        <v>42</v>
      </c>
      <c r="I29" s="8" t="s">
        <v>8</v>
      </c>
      <c r="J29" s="8" t="s">
        <v>96</v>
      </c>
      <c r="K29" s="8" t="s">
        <v>96</v>
      </c>
      <c r="L29" s="15">
        <v>7000</v>
      </c>
      <c r="M29" s="15">
        <f t="shared" si="3"/>
        <v>333.33333333333394</v>
      </c>
      <c r="N29" s="15">
        <f t="shared" si="4"/>
        <v>6666.6666666666661</v>
      </c>
      <c r="O29" s="15">
        <f t="shared" si="5"/>
        <v>5333.333333333333</v>
      </c>
      <c r="P29" s="15">
        <f t="shared" si="6"/>
        <v>1333.3333333333333</v>
      </c>
    </row>
    <row r="30" spans="1:16" s="6" customFormat="1" ht="100" customHeight="1" x14ac:dyDescent="0.55000000000000004">
      <c r="B30" s="53">
        <v>6</v>
      </c>
      <c r="C30" s="9" t="s">
        <v>41</v>
      </c>
      <c r="D30" s="9" t="s">
        <v>40</v>
      </c>
      <c r="E30" s="8" t="s">
        <v>39</v>
      </c>
      <c r="F30" s="8" t="s">
        <v>38</v>
      </c>
      <c r="G30" s="8" t="s">
        <v>37</v>
      </c>
      <c r="H30" s="8" t="s">
        <v>36</v>
      </c>
      <c r="I30" s="8" t="s">
        <v>2</v>
      </c>
      <c r="J30" s="10"/>
      <c r="K30" s="16"/>
      <c r="L30" s="7">
        <f>60000</f>
        <v>60000</v>
      </c>
      <c r="M30" s="15">
        <f t="shared" si="3"/>
        <v>2857.1428571428623</v>
      </c>
      <c r="N30" s="15">
        <f t="shared" si="4"/>
        <v>57142.857142857138</v>
      </c>
      <c r="O30" s="15">
        <f t="shared" si="5"/>
        <v>45714.28571428571</v>
      </c>
      <c r="P30" s="15">
        <f t="shared" si="6"/>
        <v>11428.571428571428</v>
      </c>
    </row>
    <row r="31" spans="1:16" s="6" customFormat="1" ht="73" customHeight="1" x14ac:dyDescent="0.55000000000000004">
      <c r="A31" s="50"/>
      <c r="B31" s="53">
        <v>7</v>
      </c>
      <c r="C31" s="8" t="s">
        <v>35</v>
      </c>
      <c r="D31" s="9" t="s">
        <v>12</v>
      </c>
      <c r="E31" s="8" t="s">
        <v>34</v>
      </c>
      <c r="F31" s="8" t="s">
        <v>33</v>
      </c>
      <c r="G31" s="9" t="s">
        <v>32</v>
      </c>
      <c r="H31" s="8" t="s">
        <v>31</v>
      </c>
      <c r="I31" s="8" t="s">
        <v>2</v>
      </c>
      <c r="J31" s="8" t="s">
        <v>96</v>
      </c>
      <c r="K31" s="8" t="s">
        <v>96</v>
      </c>
      <c r="L31" s="49">
        <f>40000</f>
        <v>40000</v>
      </c>
      <c r="M31" s="15">
        <f t="shared" si="3"/>
        <v>1904.7619047619082</v>
      </c>
      <c r="N31" s="15">
        <f t="shared" si="4"/>
        <v>38095.238095238092</v>
      </c>
      <c r="O31" s="15">
        <f t="shared" si="5"/>
        <v>30476.190476190473</v>
      </c>
      <c r="P31" s="15">
        <f t="shared" si="6"/>
        <v>7619.0476190476184</v>
      </c>
    </row>
    <row r="32" spans="1:16" s="6" customFormat="1" ht="69" customHeight="1" x14ac:dyDescent="0.55000000000000004">
      <c r="A32" s="50"/>
      <c r="B32" s="53">
        <v>8</v>
      </c>
      <c r="C32" s="9">
        <v>4.0999999999999996</v>
      </c>
      <c r="D32" s="9" t="s">
        <v>30</v>
      </c>
      <c r="E32" s="8" t="s">
        <v>29</v>
      </c>
      <c r="F32" s="8" t="s">
        <v>28</v>
      </c>
      <c r="G32" s="8" t="s">
        <v>27</v>
      </c>
      <c r="H32" s="8" t="s">
        <v>26</v>
      </c>
      <c r="I32" s="8" t="s">
        <v>2</v>
      </c>
      <c r="J32" s="16" t="s">
        <v>98</v>
      </c>
      <c r="K32" s="16" t="s">
        <v>98</v>
      </c>
      <c r="L32" s="7">
        <f>70000</f>
        <v>70000</v>
      </c>
      <c r="M32" s="15">
        <f t="shared" si="3"/>
        <v>3333.333333333343</v>
      </c>
      <c r="N32" s="15">
        <f t="shared" si="4"/>
        <v>66666.666666666657</v>
      </c>
      <c r="O32" s="15">
        <f t="shared" si="5"/>
        <v>53333.333333333328</v>
      </c>
      <c r="P32" s="15">
        <f t="shared" si="6"/>
        <v>13333.333333333332</v>
      </c>
    </row>
    <row r="33" spans="1:16" s="6" customFormat="1" ht="43.2" x14ac:dyDescent="0.55000000000000004">
      <c r="A33" s="50"/>
      <c r="B33" s="53">
        <v>9</v>
      </c>
      <c r="C33" s="9">
        <v>4.4000000000000004</v>
      </c>
      <c r="D33" s="9" t="s">
        <v>22</v>
      </c>
      <c r="E33" s="8" t="s">
        <v>21</v>
      </c>
      <c r="F33" s="8" t="s">
        <v>25</v>
      </c>
      <c r="G33" s="8" t="s">
        <v>24</v>
      </c>
      <c r="H33" s="8" t="s">
        <v>23</v>
      </c>
      <c r="I33" s="8" t="s">
        <v>2</v>
      </c>
      <c r="J33" s="8" t="s">
        <v>96</v>
      </c>
      <c r="K33" s="8" t="s">
        <v>96</v>
      </c>
      <c r="L33" s="7">
        <f>30000</f>
        <v>30000</v>
      </c>
      <c r="M33" s="15">
        <f t="shared" si="3"/>
        <v>1428.5714285714312</v>
      </c>
      <c r="N33" s="15">
        <f t="shared" si="4"/>
        <v>28571.428571428569</v>
      </c>
      <c r="O33" s="15">
        <f t="shared" si="5"/>
        <v>22857.142857142855</v>
      </c>
      <c r="P33" s="15">
        <f t="shared" si="6"/>
        <v>5714.2857142857138</v>
      </c>
    </row>
    <row r="34" spans="1:16" s="6" customFormat="1" ht="78" customHeight="1" x14ac:dyDescent="0.55000000000000004">
      <c r="A34" s="50"/>
      <c r="B34" s="53">
        <v>10</v>
      </c>
      <c r="C34" s="9">
        <v>4.4000000000000004</v>
      </c>
      <c r="D34" s="9" t="s">
        <v>22</v>
      </c>
      <c r="E34" s="8" t="s">
        <v>21</v>
      </c>
      <c r="F34" s="8" t="s">
        <v>99</v>
      </c>
      <c r="G34" s="8" t="s">
        <v>20</v>
      </c>
      <c r="H34" s="8" t="s">
        <v>19</v>
      </c>
      <c r="I34" s="8" t="s">
        <v>2</v>
      </c>
      <c r="J34" s="8" t="s">
        <v>96</v>
      </c>
      <c r="K34" s="8" t="s">
        <v>96</v>
      </c>
      <c r="L34" s="15">
        <f>50000</f>
        <v>50000</v>
      </c>
      <c r="M34" s="15">
        <f t="shared" si="3"/>
        <v>2380.9523809523816</v>
      </c>
      <c r="N34" s="15">
        <f t="shared" si="4"/>
        <v>47619.047619047618</v>
      </c>
      <c r="O34" s="15">
        <f t="shared" si="5"/>
        <v>38095.238095238099</v>
      </c>
      <c r="P34" s="15">
        <f t="shared" si="6"/>
        <v>9523.8095238095248</v>
      </c>
    </row>
    <row r="35" spans="1:16" s="11" customFormat="1" ht="20.5" customHeight="1" x14ac:dyDescent="0.55000000000000004">
      <c r="B35" s="74" t="s">
        <v>18</v>
      </c>
      <c r="C35" s="74"/>
      <c r="D35" s="74"/>
      <c r="E35" s="74"/>
      <c r="F35" s="74"/>
      <c r="G35" s="74"/>
      <c r="H35" s="74"/>
      <c r="I35" s="74"/>
      <c r="J35" s="74"/>
      <c r="K35" s="74"/>
      <c r="L35" s="5">
        <f>SUM(L27:L34)</f>
        <v>275000</v>
      </c>
      <c r="M35" s="5">
        <f>SUM(M27:M34)</f>
        <v>13095.238095238119</v>
      </c>
      <c r="N35" s="5">
        <f>SUM(N27:N34)</f>
        <v>261904.76190476189</v>
      </c>
      <c r="O35" s="5">
        <f>SUM(O27:O34)</f>
        <v>209523.80952380953</v>
      </c>
      <c r="P35" s="5">
        <f>SUM(P27:P34)</f>
        <v>52380.952380952382</v>
      </c>
    </row>
    <row r="36" spans="1:16" s="11" customFormat="1" x14ac:dyDescent="0.55000000000000004">
      <c r="B36" s="55" t="s">
        <v>17</v>
      </c>
      <c r="C36" s="55"/>
      <c r="D36" s="14"/>
      <c r="E36" s="14"/>
      <c r="F36" s="13"/>
      <c r="G36" s="13"/>
      <c r="H36" s="13"/>
      <c r="I36" s="13"/>
      <c r="J36" s="13"/>
      <c r="K36" s="13"/>
      <c r="L36" s="12"/>
      <c r="M36" s="12"/>
      <c r="N36" s="12"/>
      <c r="O36" s="12"/>
      <c r="P36" s="12"/>
    </row>
    <row r="37" spans="1:16" s="6" customFormat="1" ht="70.5" customHeight="1" x14ac:dyDescent="0.55000000000000004">
      <c r="A37" s="50"/>
      <c r="B37" s="53">
        <v>11</v>
      </c>
      <c r="C37" s="8">
        <v>5.3</v>
      </c>
      <c r="D37" s="9" t="s">
        <v>12</v>
      </c>
      <c r="E37" s="8" t="s">
        <v>16</v>
      </c>
      <c r="F37" s="8" t="s">
        <v>15</v>
      </c>
      <c r="G37" s="8" t="s">
        <v>14</v>
      </c>
      <c r="H37" s="8" t="s">
        <v>13</v>
      </c>
      <c r="I37" s="8" t="s">
        <v>2</v>
      </c>
      <c r="J37" s="8" t="s">
        <v>96</v>
      </c>
      <c r="K37" s="8" t="s">
        <v>96</v>
      </c>
      <c r="L37" s="7">
        <f>50000</f>
        <v>50000</v>
      </c>
      <c r="M37" s="7">
        <f>L37-N37</f>
        <v>2380.9523809523816</v>
      </c>
      <c r="N37" s="7">
        <f>L37/105%</f>
        <v>47619.047619047618</v>
      </c>
      <c r="O37" s="7">
        <f>N37*80%</f>
        <v>38095.238095238099</v>
      </c>
      <c r="P37" s="7">
        <f>N37*20%</f>
        <v>9523.8095238095248</v>
      </c>
    </row>
    <row r="38" spans="1:16" s="6" customFormat="1" ht="79" customHeight="1" x14ac:dyDescent="0.55000000000000004">
      <c r="A38" s="50"/>
      <c r="B38" s="53">
        <v>12</v>
      </c>
      <c r="C38" s="9">
        <v>5.2</v>
      </c>
      <c r="D38" s="9" t="s">
        <v>12</v>
      </c>
      <c r="E38" s="8" t="s">
        <v>11</v>
      </c>
      <c r="F38" s="8" t="s">
        <v>10</v>
      </c>
      <c r="G38" s="8" t="s">
        <v>97</v>
      </c>
      <c r="H38" s="8" t="s">
        <v>9</v>
      </c>
      <c r="I38" s="8" t="s">
        <v>8</v>
      </c>
      <c r="J38" s="47" t="s">
        <v>95</v>
      </c>
      <c r="K38" s="47" t="s">
        <v>95</v>
      </c>
      <c r="L38" s="7">
        <v>25000</v>
      </c>
      <c r="M38" s="7">
        <f>L38-N38</f>
        <v>1190.4761904761908</v>
      </c>
      <c r="N38" s="7">
        <f>L38/105%</f>
        <v>23809.523809523809</v>
      </c>
      <c r="O38" s="7">
        <f t="shared" ref="O38:O39" si="7">N38*80%</f>
        <v>19047.61904761905</v>
      </c>
      <c r="P38" s="7">
        <f t="shared" ref="P38:P39" si="8">N38*20%</f>
        <v>4761.9047619047624</v>
      </c>
    </row>
    <row r="39" spans="1:16" s="6" customFormat="1" ht="109.5" customHeight="1" x14ac:dyDescent="0.55000000000000004">
      <c r="A39" s="50"/>
      <c r="B39" s="53">
        <v>13</v>
      </c>
      <c r="C39" s="9">
        <v>5.3</v>
      </c>
      <c r="D39" s="10" t="s">
        <v>7</v>
      </c>
      <c r="E39" s="9" t="s">
        <v>6</v>
      </c>
      <c r="F39" s="8" t="s">
        <v>5</v>
      </c>
      <c r="G39" s="8" t="s">
        <v>4</v>
      </c>
      <c r="H39" s="8" t="s">
        <v>3</v>
      </c>
      <c r="I39" s="8" t="s">
        <v>2</v>
      </c>
      <c r="J39" s="47" t="s">
        <v>95</v>
      </c>
      <c r="K39" s="47" t="s">
        <v>95</v>
      </c>
      <c r="L39" s="46">
        <f>40000</f>
        <v>40000</v>
      </c>
      <c r="M39" s="7">
        <f>L39-N39</f>
        <v>1904.7619047619082</v>
      </c>
      <c r="N39" s="7">
        <f>L39/105%</f>
        <v>38095.238095238092</v>
      </c>
      <c r="O39" s="7">
        <f t="shared" si="7"/>
        <v>30476.190476190473</v>
      </c>
      <c r="P39" s="7">
        <f t="shared" si="8"/>
        <v>7619.0476190476184</v>
      </c>
    </row>
    <row r="40" spans="1:16" x14ac:dyDescent="0.55000000000000004">
      <c r="B40" s="67" t="s">
        <v>1</v>
      </c>
      <c r="C40" s="67"/>
      <c r="D40" s="67"/>
      <c r="E40" s="67"/>
      <c r="F40" s="67"/>
      <c r="G40" s="67"/>
      <c r="H40" s="67"/>
      <c r="I40" s="67"/>
      <c r="J40" s="67"/>
      <c r="K40" s="67"/>
      <c r="L40" s="5">
        <f>SUM(L37:L39)</f>
        <v>115000</v>
      </c>
      <c r="M40" s="5">
        <f>SUM(M37:M39)</f>
        <v>5476.1904761904807</v>
      </c>
      <c r="N40" s="5">
        <f>SUM(N37:N39)</f>
        <v>109523.80952380951</v>
      </c>
      <c r="O40" s="5">
        <f>SUM(O37:O39)</f>
        <v>87619.047619047618</v>
      </c>
      <c r="P40" s="5">
        <f>SUM(P37:P39)</f>
        <v>21904.761904761905</v>
      </c>
    </row>
    <row r="41" spans="1:16" x14ac:dyDescent="0.55000000000000004">
      <c r="B41" s="67" t="s">
        <v>0</v>
      </c>
      <c r="C41" s="67"/>
      <c r="D41" s="67"/>
      <c r="E41" s="67"/>
      <c r="F41" s="67"/>
      <c r="G41" s="67"/>
      <c r="H41" s="67"/>
      <c r="I41" s="67"/>
      <c r="J41" s="67"/>
      <c r="K41" s="67"/>
      <c r="L41" s="56">
        <f>L20+L25+L35+L40</f>
        <v>515000</v>
      </c>
      <c r="M41" s="56">
        <f>M20+M25+M35+M40</f>
        <v>24523.809523809563</v>
      </c>
      <c r="N41" s="56">
        <f>N20+N25+N35+N40</f>
        <v>490476.19047619047</v>
      </c>
      <c r="O41" s="56">
        <f t="shared" ref="O41:P41" si="9">O20+O25+O35+O40</f>
        <v>392380.95238095237</v>
      </c>
      <c r="P41" s="56">
        <f t="shared" si="9"/>
        <v>98095.238095238092</v>
      </c>
    </row>
    <row r="44" spans="1:16" x14ac:dyDescent="0.55000000000000004">
      <c r="L44" s="4"/>
      <c r="M44" s="3"/>
    </row>
  </sheetData>
  <mergeCells count="22">
    <mergeCell ref="A27:A29"/>
    <mergeCell ref="B27:B28"/>
    <mergeCell ref="B35:K35"/>
    <mergeCell ref="F16:F17"/>
    <mergeCell ref="D16:D17"/>
    <mergeCell ref="C16:C17"/>
    <mergeCell ref="E16:E17"/>
    <mergeCell ref="B16:B17"/>
    <mergeCell ref="B41:K41"/>
    <mergeCell ref="H16:H17"/>
    <mergeCell ref="J16:J17"/>
    <mergeCell ref="K16:K17"/>
    <mergeCell ref="G16:G17"/>
    <mergeCell ref="I16:I17"/>
    <mergeCell ref="B25:K25"/>
    <mergeCell ref="B26:C26"/>
    <mergeCell ref="C20:K20"/>
    <mergeCell ref="L16:N16"/>
    <mergeCell ref="B18:D18"/>
    <mergeCell ref="H4:J4"/>
    <mergeCell ref="B21:P21"/>
    <mergeCell ref="B40:K40"/>
  </mergeCells>
  <dataValidations count="1">
    <dataValidation type="list" allowBlank="1" showInputMessage="1" showErrorMessage="1" sqref="I42:I1048576 I22:I39 I16:I20" xr:uid="{00000000-0002-0000-0000-000000000000}">
      <formula1>$B$1:$C$1</formula1>
    </dataValidation>
  </dataValidations>
  <pageMargins left="0.7" right="0.7" top="0.75" bottom="0.75" header="0.3" footer="0.3"/>
  <pageSetup paperSize="9" scale="5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BEDC11E200CA42886A2E373E032971" ma:contentTypeVersion="10" ma:contentTypeDescription="Create a new document." ma:contentTypeScope="" ma:versionID="60754170660be3e57d8a16b792433854">
  <xsd:schema xmlns:xsd="http://www.w3.org/2001/XMLSchema" xmlns:xs="http://www.w3.org/2001/XMLSchema" xmlns:p="http://schemas.microsoft.com/office/2006/metadata/properties" xmlns:ns1="http://schemas.microsoft.com/sharepoint/v3" xmlns:ns2="1ce74fca-a9d3-4367-94ff-273bbc7a18e3" xmlns:ns3="5a16d0fb-9e16-4afa-b01f-e0039f3391e9" targetNamespace="http://schemas.microsoft.com/office/2006/metadata/properties" ma:root="true" ma:fieldsID="53234dda46b404e97fe12d2741da4dee" ns1:_="" ns2:_="" ns3:_="">
    <xsd:import namespace="http://schemas.microsoft.com/sharepoint/v3"/>
    <xsd:import namespace="1ce74fca-a9d3-4367-94ff-273bbc7a18e3"/>
    <xsd:import namespace="5a16d0fb-9e16-4afa-b01f-e0039f3391e9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Scheduling Start Date" ma:description="Scheduling Start Date is a site column created by the Publishing feature. It is used to specify the date and time on which this page will first appear to site visitors." ma:internalName="PublishingStartDate">
      <xsd:simpleType>
        <xsd:restriction base="dms:Unknown"/>
      </xsd:simpleType>
    </xsd:element>
    <xsd:element name="PublishingExpirationDate" ma:index="9" nillable="true" ma:displayName="Scheduling End Date" ma:description="Scheduling End Date is a site column created by the Publishing feature. It is used to specify the date and time on which this page will no longer appear to site visitors.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e74fca-a9d3-4367-94ff-273bbc7a18e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16d0fb-9e16-4afa-b01f-e0039f3391e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F1A255BD-4E93-4029-ABA2-2BB2B061E1E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E73A9A-B366-459F-8E9A-D7D3599A8F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ce74fca-a9d3-4367-94ff-273bbc7a18e3"/>
    <ds:schemaRef ds:uri="5a16d0fb-9e16-4afa-b01f-e0039f3391e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0A6680A-5D4A-44E6-BB88-24A925EE0FB5}">
  <ds:schemaRefs>
    <ds:schemaRef ds:uri="http://schemas.microsoft.com/office/2006/metadata/properties"/>
    <ds:schemaRef ds:uri="http://www.w3.org/XML/1998/namespace"/>
    <ds:schemaRef ds:uri="http://purl.org/dc/elements/1.1/"/>
    <ds:schemaRef ds:uri="1ce74fca-a9d3-4367-94ff-273bbc7a18e3"/>
    <ds:schemaRef ds:uri="http://purl.org/dc/terms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5a16d0fb-9e16-4afa-b01f-e0039f3391e9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Allocation_IF2019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Neena</dc:creator>
  <cp:lastModifiedBy>Sara</cp:lastModifiedBy>
  <dcterms:created xsi:type="dcterms:W3CDTF">2019-08-02T08:55:51Z</dcterms:created>
  <dcterms:modified xsi:type="dcterms:W3CDTF">2019-09-30T18:41:11Z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0x01010056BEDC11E200CA42886A2E373E032971</vt:lpwstr>
  </property>
</Properties>
</file>