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Sara\Desktop\GLDC\Checklist_New\PMS_SMO_30Sep2019\"/>
    </mc:Choice>
  </mc:AlternateContent>
  <xr:revisionPtr revIDLastSave="0" documentId="13_ncr:1_{D1482F77-25E5-4856-BCF3-EE32EAFDD0F8}" xr6:coauthVersionLast="44" xr6:coauthVersionMax="44" xr10:uidLastSave="{00000000-0000-0000-0000-000000000000}"/>
  <bookViews>
    <workbookView xWindow="-96" yWindow="-96" windowWidth="23232" windowHeight="12552" xr2:uid="{00000000-000D-0000-FFFF-FFFF00000000}"/>
  </bookViews>
  <sheets>
    <sheet name="IF2018" sheetId="1" r:id="rId1"/>
  </sheets>
  <definedNames>
    <definedName name="_xlnm.Print_Area" localSheetId="0">'IF2018'!$B$1:$I$36</definedName>
    <definedName name="_xlnm.Print_Titles" localSheetId="0">'IF2018'!$13:$13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" i="1" l="1"/>
  <c r="J34" i="1"/>
  <c r="K34" i="1" s="1"/>
  <c r="M31" i="1"/>
  <c r="L31" i="1" s="1"/>
  <c r="J31" i="1"/>
  <c r="K30" i="1"/>
  <c r="M30" i="1" s="1"/>
  <c r="L30" i="1" s="1"/>
  <c r="J30" i="1"/>
  <c r="M29" i="1"/>
  <c r="L29" i="1" s="1"/>
  <c r="J29" i="1"/>
  <c r="K28" i="1"/>
  <c r="M28" i="1" s="1"/>
  <c r="J28" i="1"/>
  <c r="K27" i="1"/>
  <c r="J27" i="1"/>
  <c r="J24" i="1"/>
  <c r="K24" i="1" s="1"/>
  <c r="M23" i="1"/>
  <c r="L23" i="1" s="1"/>
  <c r="J23" i="1"/>
  <c r="M22" i="1"/>
  <c r="L22" i="1" s="1"/>
  <c r="M21" i="1"/>
  <c r="L21" i="1" s="1"/>
  <c r="J21" i="1"/>
  <c r="M20" i="1"/>
  <c r="J20" i="1"/>
  <c r="J17" i="1"/>
  <c r="K17" i="1" s="1"/>
  <c r="K16" i="1"/>
  <c r="M16" i="1" s="1"/>
  <c r="L16" i="1" s="1"/>
  <c r="J16" i="1"/>
  <c r="M15" i="1"/>
  <c r="L15" i="1" s="1"/>
  <c r="J15" i="1"/>
  <c r="M4" i="1"/>
  <c r="L4" i="1" s="1"/>
  <c r="K18" i="1" l="1"/>
  <c r="K5" i="1" s="1"/>
  <c r="M34" i="1"/>
  <c r="M35" i="1" s="1"/>
  <c r="K8" i="1"/>
  <c r="K35" i="1"/>
  <c r="M17" i="1"/>
  <c r="M18" i="1" s="1"/>
  <c r="M24" i="1"/>
  <c r="L24" i="1" s="1"/>
  <c r="K25" i="1"/>
  <c r="K6" i="1" s="1"/>
  <c r="L28" i="1"/>
  <c r="K32" i="1"/>
  <c r="K7" i="1" s="1"/>
  <c r="L20" i="1"/>
  <c r="M27" i="1"/>
  <c r="M32" i="1" s="1"/>
  <c r="K36" i="1" l="1"/>
  <c r="L27" i="1"/>
  <c r="L32" i="1" s="1"/>
  <c r="M7" i="1"/>
  <c r="L7" i="1" s="1"/>
  <c r="K2" i="1"/>
  <c r="M5" i="1"/>
  <c r="M25" i="1"/>
  <c r="M36" i="1" s="1"/>
  <c r="M6" i="1"/>
  <c r="L6" i="1" s="1"/>
  <c r="L17" i="1"/>
  <c r="L18" i="1" s="1"/>
  <c r="L34" i="1"/>
  <c r="L35" i="1" s="1"/>
  <c r="M8" i="1"/>
  <c r="L8" i="1" s="1"/>
  <c r="L25" i="1"/>
  <c r="L36" i="1" l="1"/>
  <c r="I5" i="1"/>
  <c r="K9" i="1"/>
  <c r="I7" i="1"/>
  <c r="I6" i="1"/>
  <c r="I8" i="1"/>
  <c r="M2" i="1"/>
  <c r="I4" i="1"/>
  <c r="L5" i="1"/>
  <c r="L2" i="1" s="1"/>
  <c r="I9" i="1" l="1"/>
</calcChain>
</file>

<file path=xl/sharedStrings.xml><?xml version="1.0" encoding="utf-8"?>
<sst xmlns="http://schemas.openxmlformats.org/spreadsheetml/2006/main" count="169" uniqueCount="132">
  <si>
    <t>Total Allocation</t>
  </si>
  <si>
    <t>OH</t>
  </si>
  <si>
    <t>Net Allocation</t>
  </si>
  <si>
    <t xml:space="preserve">% </t>
  </si>
  <si>
    <t>Priority initiatives</t>
  </si>
  <si>
    <t>FP1</t>
  </si>
  <si>
    <t>FP3</t>
  </si>
  <si>
    <t>FP4</t>
  </si>
  <si>
    <t>FP5</t>
  </si>
  <si>
    <t>CapDev</t>
  </si>
  <si>
    <t>Balance</t>
  </si>
  <si>
    <t>indicates changes by Dir</t>
  </si>
  <si>
    <t>GLDC Innovation Fund Allocation 2018</t>
  </si>
  <si>
    <t>CRITERIA</t>
  </si>
  <si>
    <t>Grant period</t>
  </si>
  <si>
    <t>Activity period</t>
  </si>
  <si>
    <t>S.No</t>
  </si>
  <si>
    <t>Partner Institute</t>
  </si>
  <si>
    <t>W1/2 Prioirity Project Involvement- or Title of proposed activity</t>
  </si>
  <si>
    <t>FP</t>
  </si>
  <si>
    <t>CoA</t>
  </si>
  <si>
    <t>CGIAR PI (POC)</t>
  </si>
  <si>
    <t>Partner POC Name</t>
  </si>
  <si>
    <t>Proposed Budget</t>
  </si>
  <si>
    <t>RATING</t>
  </si>
  <si>
    <t>Funds</t>
  </si>
  <si>
    <t>Allocation</t>
  </si>
  <si>
    <t>Partner engagement</t>
  </si>
  <si>
    <t>Path to impact</t>
  </si>
  <si>
    <t>Unanticipated opportunities</t>
  </si>
  <si>
    <t>Capacity building</t>
  </si>
  <si>
    <t>Co-investment</t>
  </si>
  <si>
    <t>Queries</t>
  </si>
  <si>
    <t>Justification</t>
  </si>
  <si>
    <t>Order of priority</t>
  </si>
  <si>
    <t>Comments by RMC</t>
  </si>
  <si>
    <t>Director suggestion</t>
  </si>
  <si>
    <t>Response to Director's suggestion</t>
  </si>
  <si>
    <t>Wageningen University, Plant Science Department, The Netherlands</t>
  </si>
  <si>
    <t>Innovations and tools supporting GLDC systems modelling and sustainability assessment activities</t>
  </si>
  <si>
    <t>Shalander Kumar</t>
  </si>
  <si>
    <t>Dr. Katrien Descheemaeker  katrien.descheemaeker@wur.nl</t>
  </si>
  <si>
    <t>Too broad in an area already with large investments. What is the specific innovation?</t>
  </si>
  <si>
    <t>Change in activity.  New activity will support modelling activities</t>
  </si>
  <si>
    <t>August to December 2018</t>
  </si>
  <si>
    <t xml:space="preserve">Swedish University of Agricultural Sciences (SLU), Sweeden </t>
  </si>
  <si>
    <t>Effectiveness of AMF inoculation on mycorrhizal infection, striga infection and yield in sole-cropped maize and maize-bean intercrops. Interactions with fertilizer application</t>
  </si>
  <si>
    <t>Jules Bayala</t>
  </si>
  <si>
    <t xml:space="preserve">Dr. Sigrun Dahlin Sigrun.Dahlin@slu.se </t>
  </si>
  <si>
    <t>A research project; really not what IF is targeting</t>
  </si>
  <si>
    <t>July 2018-December 2018</t>
  </si>
  <si>
    <t xml:space="preserve">Institut de l’Environnement et de Recherches Agricoles (INERA)-Burkina Faso  </t>
  </si>
  <si>
    <t>Analyzing the impacts of GLDC innovations on the food and nutrition security in DryDev sites</t>
  </si>
  <si>
    <t>Dr. Josias Sanou josiassanou@yahoo.fr</t>
  </si>
  <si>
    <t>Leveraging other investment (DRYDEV) and involving NARS</t>
  </si>
  <si>
    <t>Need 1 pager and budget</t>
  </si>
  <si>
    <t>FP3 Allocation</t>
  </si>
  <si>
    <t>AGRA (Alliance for a Green Revolution in Africa)</t>
  </si>
  <si>
    <t>Crop Network Groups to further the crop breeding, testing and delivery pipelines in Africa</t>
  </si>
  <si>
    <t>2&amp;3</t>
  </si>
  <si>
    <t>Janila P</t>
  </si>
  <si>
    <t>Dr. Jane Ininda                                                     JIninda@agra.org</t>
  </si>
  <si>
    <t>Well aligned with purpose of IF; leverages efforts of key partners (AGRA, ADVANTA). High budget - needs to be justified</t>
  </si>
  <si>
    <r>
      <rPr>
        <b/>
        <sz val="11"/>
        <color theme="1"/>
        <rFont val="Calibri"/>
        <family val="2"/>
        <scheme val="minor"/>
      </rPr>
      <t xml:space="preserve">Janila: </t>
    </r>
    <r>
      <rPr>
        <sz val="11"/>
        <color theme="1"/>
        <rFont val="Calibri"/>
        <family val="2"/>
        <scheme val="minor"/>
      </rPr>
      <t>Item 26 proposed by Godfree and Crop Networks for Soybean are complimentary. Janila and Godfree can discuss and work on the budget for 2018.</t>
    </r>
  </si>
  <si>
    <t>Agree to connect no 26 on Soybean. Already have 1 pager and budget. OK to proceed</t>
  </si>
  <si>
    <t xml:space="preserve">Vasantrao Naik Marathwada Krishi Vidyapeeth (VNMKV), Parbhani </t>
  </si>
  <si>
    <t>Scaling the Innovative Postrainy Sorghum ‘Seed Consortium’ for higher adoption and impacts</t>
  </si>
  <si>
    <t>Ashok Kumar Are</t>
  </si>
  <si>
    <t>Dr Shivaji P Mehtre parbhani@millets.res.in</t>
  </si>
  <si>
    <t>Attractive in intent and partnership; requires more details on added contribution over existing projects.</t>
  </si>
  <si>
    <t>1 page CN eceived from Janila on 10.7.2018</t>
  </si>
  <si>
    <t xml:space="preserve">Mahatma Phule Krishi Vidyapeeth (MPKVP), Rahuri </t>
  </si>
  <si>
    <t>Dr Ashok Jadhav jadhavas2000@yahoo.com; rahuri@millets.res.in</t>
  </si>
  <si>
    <t>OptimaSoy Africa (OSA): Soybean Variety Trial Platform-Consortium</t>
  </si>
  <si>
    <t>Godfree Chigeza</t>
  </si>
  <si>
    <t>Prospective and aligned with IF intentions. Needs budget to be justififed.</t>
  </si>
  <si>
    <r>
      <rPr>
        <b/>
        <sz val="11"/>
        <color theme="1"/>
        <rFont val="Calibri"/>
        <family val="2"/>
        <scheme val="minor"/>
      </rPr>
      <t>Janila:</t>
    </r>
    <r>
      <rPr>
        <sz val="11"/>
        <color theme="1"/>
        <rFont val="Calibri"/>
        <family val="2"/>
        <scheme val="minor"/>
      </rPr>
      <t xml:space="preserve"> Complimentary to item no 19 and 20. </t>
    </r>
  </si>
  <si>
    <t>Connect with Janila proposal. Restrict budget.</t>
  </si>
  <si>
    <t>Institut d'Economie Rurale (IER), Mali</t>
  </si>
  <si>
    <t xml:space="preserve">Scaling up of NIRS facility in Mali for analysis of biomass quality for GLDC crops </t>
  </si>
  <si>
    <t xml:space="preserve">Vincent Vadez </t>
  </si>
  <si>
    <t>Niaba Teme       niabateme@gmail.com</t>
  </si>
  <si>
    <t>Leverage of past investment in a critcial area makes this very attractive.</t>
  </si>
  <si>
    <t>August 2018 to July 2019</t>
  </si>
  <si>
    <t>August to July 2019</t>
  </si>
  <si>
    <t>FP4 Allocation</t>
  </si>
  <si>
    <t>ICAR-Indian Institute of Millets Research (IIMR)</t>
  </si>
  <si>
    <t xml:space="preserve">Evaluation of drought tolerance QTL introgression lines during postrainy season and molecular characterization of core set of breeding material from ICAR-IIMR </t>
  </si>
  <si>
    <t>2 &amp; 3</t>
  </si>
  <si>
    <t>Santosh Deshpande, Rajeev Gupta</t>
  </si>
  <si>
    <t xml:space="preserve">Dr Vilas Tonapi, director.millets@icar.gov.in; tonapi@millets.res.in;   Dr HS Talwar talwar@millets.res.in </t>
  </si>
  <si>
    <t>Seems a standard activity to be funded by project funding.</t>
  </si>
  <si>
    <r>
      <rPr>
        <b/>
        <sz val="11"/>
        <color rgb="FFFF0000"/>
        <rFont val="Calibri"/>
        <family val="2"/>
        <scheme val="minor"/>
      </rPr>
      <t>Rajeev G:</t>
    </r>
    <r>
      <rPr>
        <sz val="11"/>
        <color rgb="FFFF0000"/>
        <rFont val="Calibri"/>
        <family val="2"/>
        <scheme val="minor"/>
      </rPr>
      <t xml:space="preserve"> This activity with revised budget of 15K  is proposed to be part  FP5 allocation of 70K</t>
    </r>
  </si>
  <si>
    <t>July 2018 to December 2018</t>
  </si>
  <si>
    <t>July 2018 – June 2020</t>
  </si>
  <si>
    <t>All India Coordinated Research Program-pearl millet (AICRP-PM)</t>
  </si>
  <si>
    <t>Developing genomic selection models in pearl millet for breeding hybrid parent lines</t>
  </si>
  <si>
    <t>Rakesh Srivastava &amp; Rajeev Gupta</t>
  </si>
  <si>
    <t>Dr C Tara Satyavathi  csatyavathi@gmail.com</t>
  </si>
  <si>
    <r>
      <rPr>
        <b/>
        <sz val="11"/>
        <color rgb="FFFF0000"/>
        <rFont val="Calibri"/>
        <family val="2"/>
        <scheme val="minor"/>
      </rPr>
      <t>Rajeev G:</t>
    </r>
    <r>
      <rPr>
        <sz val="11"/>
        <color rgb="FFFF0000"/>
        <rFont val="Calibri"/>
        <family val="2"/>
        <scheme val="minor"/>
      </rPr>
      <t xml:space="preserve"> This activity with revised budget of 15K is proposed to be part  FP5 allocation of 70K</t>
    </r>
  </si>
  <si>
    <t>ICAR - Indian Institute of Pulses Research (IIPR), Kanpur</t>
  </si>
  <si>
    <t>Association mapping of nutritional quality traits (protein, iron and zinc) in chickpea</t>
  </si>
  <si>
    <t>Srinivasan Samineni       (Mahendar Thudi, Rajeev Gupta, Pooran Gaur)</t>
  </si>
  <si>
    <t xml:space="preserve">Dr. B. Mandal, Scientist (Genetics and Plant Breeding) biswagpb@gmail.com </t>
  </si>
  <si>
    <t>Prospective; needs to be developed along IF criteria</t>
  </si>
  <si>
    <r>
      <rPr>
        <b/>
        <sz val="11"/>
        <color rgb="FFFF0000"/>
        <rFont val="Calibri"/>
        <family val="2"/>
        <scheme val="minor"/>
      </rPr>
      <t>Rajeev G:</t>
    </r>
    <r>
      <rPr>
        <sz val="11"/>
        <color rgb="FFFF0000"/>
        <rFont val="Calibri"/>
        <family val="2"/>
        <scheme val="minor"/>
      </rPr>
      <t xml:space="preserve"> This activity with revised budget of 16K is proposed  to be part  FP5 allocation of 70K</t>
    </r>
  </si>
  <si>
    <t>August 2018-July 2019</t>
  </si>
  <si>
    <t>University of Agricultural Sciences (UAS)-Dharwad</t>
  </si>
  <si>
    <t>Yield trial for groundnut training population for optimising genomic selection</t>
  </si>
  <si>
    <t>Manish K Pandey</t>
  </si>
  <si>
    <t>Dr Ramesh Bhat, bhatramesh12@gmail.com</t>
  </si>
  <si>
    <r>
      <rPr>
        <b/>
        <sz val="11"/>
        <color rgb="FFFF0000"/>
        <rFont val="Calibri"/>
        <family val="2"/>
        <scheme val="minor"/>
      </rPr>
      <t>Rajeev G:</t>
    </r>
    <r>
      <rPr>
        <sz val="11"/>
        <color rgb="FFFF0000"/>
        <rFont val="Calibri"/>
        <family val="2"/>
        <scheme val="minor"/>
      </rPr>
      <t xml:space="preserve"> This activity with the oroginal budget of 9K is proposed to be part  FP5 allocation of 70K</t>
    </r>
  </si>
  <si>
    <t>A workshop for results sharing and strategic planning for valorization of Malian sorghum BCNAM populations</t>
  </si>
  <si>
    <t>Jean-Francois Rami (CIRAD)</t>
  </si>
  <si>
    <t>Niaba Teme, niabateme@gmail.com</t>
  </si>
  <si>
    <t>Seems useful activity, but why not planned as part of FP activities as opposed to IF?</t>
  </si>
  <si>
    <t>FP5 Allocation</t>
  </si>
  <si>
    <t>Capacity Development</t>
  </si>
  <si>
    <t>The Regional Universities Forum for Capacity Building in Agriculture (RUFORUM)</t>
  </si>
  <si>
    <t>Enhancing African rural transformation: University based strategies for driving application and uptake of grain legumes and dryland cereals innovations</t>
  </si>
  <si>
    <t>Cap Dev</t>
  </si>
  <si>
    <t>Thomas Falk</t>
  </si>
  <si>
    <t xml:space="preserve">Dr. Moses Osiru, m.osiru@ruforum.org </t>
  </si>
  <si>
    <t>Seems aligned with GLDC CapDev and IF criteria. Budegt needs to be detailed and justified.</t>
  </si>
  <si>
    <t xml:space="preserve">August 2018 to July 2019 </t>
  </si>
  <si>
    <t>Cap Dev Allocation</t>
  </si>
  <si>
    <t>Total Allocations</t>
  </si>
  <si>
    <t xml:space="preserve">FP3 </t>
  </si>
  <si>
    <t xml:space="preserve">FP4 </t>
  </si>
  <si>
    <t xml:space="preserve">FP5 </t>
  </si>
  <si>
    <t xml:space="preserve">Capacity Development </t>
  </si>
  <si>
    <t>Total Grant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</si>
</sst>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 * #,##0.00_ ;_ * \-#,##0.00_ ;_ * &quot;-&quot;??_ ;_ @_ "/>
    <numFmt numFmtId="165" formatCode="_-[$$-409]* #,##0_ ;_-[$$-409]* \-#,##0\ ;_-[$$-409]* &quot;-&quot;??_ ;_-@_ "/>
    <numFmt numFmtId="166" formatCode="_-[$$-409]* #,##0.00_ ;_-[$$-409]* \-#,##0.00\ ;_-[$$-409]* &quot;-&quot;??_ ;_-@_ "/>
    <numFmt numFmtId="167" formatCode="_(&quot;$&quot;* #,##0_);_(&quot;$&quot;* \(#,##0\);_(&quot;$&quot;* &quot;-&quot;??_);_(@_)"/>
    <numFmt numFmtId="168" formatCode="_(&quot;$&quot;* #,##0.00_);_(&quot;$&quot;* \(#,##0.00\);_(&quot;$&quot;* &quot;-&quot;??_);_(@_)"/>
    <numFmt numFmtId="169" formatCode="_ * #,##0_ ;_ * \-#,##0_ ;_ * &quot;-&quot;??_ ;_ @_ 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70">
    <xf numFmtId="0" fontId="0" fillId="0" borderId="0" xfId="0"/>
    <xf numFmtId="0" fontId="0" fillId="0" borderId="0" xfId="0" applyAlignment="1">
      <alignment wrapText="1"/>
    </xf>
    <xf numFmtId="0" fontId="3" fillId="2" borderId="1" xfId="0" applyFont="1" applyFill="1" applyBorder="1"/>
    <xf numFmtId="165" fontId="3" fillId="2" borderId="1" xfId="0" applyNumberFormat="1" applyFont="1" applyFill="1" applyBorder="1"/>
    <xf numFmtId="0" fontId="0" fillId="0" borderId="0" xfId="0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/>
    </xf>
    <xf numFmtId="165" fontId="3" fillId="4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right" vertical="top" wrapText="1"/>
    </xf>
    <xf numFmtId="166" fontId="0" fillId="0" borderId="0" xfId="0" applyNumberFormat="1"/>
    <xf numFmtId="0" fontId="3" fillId="3" borderId="1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vertical="top"/>
    </xf>
    <xf numFmtId="167" fontId="3" fillId="4" borderId="1" xfId="0" applyNumberFormat="1" applyFont="1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0" fontId="0" fillId="2" borderId="1" xfId="0" applyFill="1" applyBorder="1"/>
    <xf numFmtId="165" fontId="0" fillId="2" borderId="1" xfId="0" applyNumberFormat="1" applyFill="1" applyBorder="1"/>
    <xf numFmtId="9" fontId="0" fillId="2" borderId="1" xfId="3" applyFont="1" applyFill="1" applyBorder="1" applyAlignment="1">
      <alignment horizontal="center"/>
    </xf>
    <xf numFmtId="9" fontId="3" fillId="2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 vertical="top"/>
    </xf>
    <xf numFmtId="0" fontId="0" fillId="2" borderId="2" xfId="0" applyFill="1" applyBorder="1"/>
    <xf numFmtId="0" fontId="3" fillId="5" borderId="2" xfId="0" applyFont="1" applyFill="1" applyBorder="1" applyAlignment="1">
      <alignment horizontal="center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4" xfId="0" applyFont="1" applyFill="1" applyBorder="1" applyAlignment="1">
      <alignment vertical="top" wrapText="1"/>
    </xf>
    <xf numFmtId="0" fontId="3" fillId="2" borderId="7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top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vertical="top" wrapText="1"/>
    </xf>
    <xf numFmtId="0" fontId="0" fillId="8" borderId="1" xfId="0" applyFill="1" applyBorder="1"/>
    <xf numFmtId="0" fontId="3" fillId="9" borderId="1" xfId="0" applyFont="1" applyFill="1" applyBorder="1" applyAlignment="1">
      <alignment vertical="top" wrapText="1"/>
    </xf>
    <xf numFmtId="0" fontId="0" fillId="6" borderId="4" xfId="0" applyFill="1" applyBorder="1" applyAlignment="1">
      <alignment vertical="top"/>
    </xf>
    <xf numFmtId="0" fontId="0" fillId="7" borderId="13" xfId="0" applyFill="1" applyBorder="1"/>
    <xf numFmtId="0" fontId="0" fillId="7" borderId="14" xfId="0" applyFill="1" applyBorder="1"/>
    <xf numFmtId="0" fontId="0" fillId="7" borderId="13" xfId="0" applyFill="1" applyBorder="1" applyAlignment="1">
      <alignment vertical="top"/>
    </xf>
    <xf numFmtId="0" fontId="0" fillId="7" borderId="14" xfId="0" applyFill="1" applyBorder="1" applyAlignment="1">
      <alignment vertical="top"/>
    </xf>
    <xf numFmtId="0" fontId="0" fillId="0" borderId="0" xfId="0" applyAlignment="1">
      <alignment vertical="center"/>
    </xf>
    <xf numFmtId="0" fontId="0" fillId="0" borderId="1" xfId="0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8" borderId="1" xfId="0" applyFill="1" applyBorder="1" applyAlignment="1">
      <alignment vertical="center"/>
    </xf>
    <xf numFmtId="0" fontId="0" fillId="7" borderId="13" xfId="0" applyFill="1" applyBorder="1" applyAlignment="1">
      <alignment vertical="center"/>
    </xf>
    <xf numFmtId="0" fontId="0" fillId="7" borderId="14" xfId="0" applyFill="1" applyBorder="1" applyAlignment="1">
      <alignment vertical="center"/>
    </xf>
    <xf numFmtId="0" fontId="0" fillId="4" borderId="1" xfId="4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center" vertical="top" wrapText="1"/>
    </xf>
    <xf numFmtId="166" fontId="0" fillId="4" borderId="1" xfId="4" applyNumberFormat="1" applyFont="1" applyFill="1" applyBorder="1" applyAlignment="1">
      <alignment vertical="top" wrapText="1"/>
    </xf>
    <xf numFmtId="0" fontId="0" fillId="0" borderId="1" xfId="0" applyFont="1" applyBorder="1" applyAlignment="1">
      <alignment vertical="top"/>
    </xf>
    <xf numFmtId="0" fontId="0" fillId="4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167" fontId="0" fillId="4" borderId="1" xfId="2" applyNumberFormat="1" applyFont="1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1" fontId="0" fillId="2" borderId="1" xfId="0" applyNumberFormat="1" applyFill="1" applyBorder="1" applyAlignment="1">
      <alignment horizontal="center" vertical="top"/>
    </xf>
    <xf numFmtId="1" fontId="3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8" borderId="1" xfId="0" applyFill="1" applyBorder="1" applyAlignment="1">
      <alignment vertical="top" wrapText="1"/>
    </xf>
    <xf numFmtId="0" fontId="0" fillId="8" borderId="1" xfId="0" applyFill="1" applyBorder="1" applyAlignment="1">
      <alignment vertical="top"/>
    </xf>
    <xf numFmtId="0" fontId="0" fillId="7" borderId="13" xfId="0" applyFill="1" applyBorder="1" applyAlignment="1">
      <alignment vertical="top" wrapText="1"/>
    </xf>
    <xf numFmtId="0" fontId="0" fillId="7" borderId="14" xfId="0" applyFill="1" applyBorder="1" applyAlignment="1">
      <alignment vertical="top" wrapText="1"/>
    </xf>
    <xf numFmtId="0" fontId="0" fillId="7" borderId="15" xfId="0" applyFont="1" applyFill="1" applyBorder="1" applyAlignment="1">
      <alignment vertical="top" wrapText="1"/>
    </xf>
    <xf numFmtId="0" fontId="0" fillId="7" borderId="14" xfId="0" applyFont="1" applyFill="1" applyBorder="1" applyAlignment="1">
      <alignment vertical="top" wrapText="1"/>
    </xf>
    <xf numFmtId="167" fontId="0" fillId="0" borderId="1" xfId="2" applyNumberFormat="1" applyFont="1" applyBorder="1" applyAlignment="1">
      <alignment vertical="top"/>
    </xf>
    <xf numFmtId="0" fontId="0" fillId="4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top"/>
    </xf>
    <xf numFmtId="0" fontId="0" fillId="4" borderId="1" xfId="0" applyFont="1" applyFill="1" applyBorder="1" applyAlignment="1">
      <alignment vertical="top"/>
    </xf>
    <xf numFmtId="0" fontId="0" fillId="0" borderId="1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top"/>
    </xf>
    <xf numFmtId="0" fontId="3" fillId="6" borderId="4" xfId="0" applyFont="1" applyFill="1" applyBorder="1" applyAlignment="1">
      <alignment vertical="top" wrapText="1"/>
    </xf>
    <xf numFmtId="0" fontId="0" fillId="0" borderId="1" xfId="0" applyFont="1" applyFill="1" applyBorder="1" applyAlignment="1">
      <alignment horizontal="center" vertical="top" wrapText="1"/>
    </xf>
    <xf numFmtId="167" fontId="0" fillId="0" borderId="1" xfId="0" applyNumberFormat="1" applyFont="1" applyFill="1" applyBorder="1" applyAlignment="1">
      <alignment vertical="top" wrapText="1"/>
    </xf>
    <xf numFmtId="0" fontId="0" fillId="4" borderId="1" xfId="0" applyFill="1" applyBorder="1" applyAlignment="1">
      <alignment vertical="top" wrapText="1"/>
    </xf>
    <xf numFmtId="0" fontId="0" fillId="4" borderId="1" xfId="0" applyFill="1" applyBorder="1" applyAlignment="1">
      <alignment vertical="top"/>
    </xf>
    <xf numFmtId="165" fontId="0" fillId="4" borderId="1" xfId="1" applyNumberFormat="1" applyFont="1" applyFill="1" applyBorder="1" applyAlignment="1">
      <alignment vertical="top"/>
    </xf>
    <xf numFmtId="0" fontId="0" fillId="4" borderId="1" xfId="0" applyFill="1" applyBorder="1" applyAlignment="1">
      <alignment horizontal="center" vertical="top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center" vertical="top" wrapText="1"/>
    </xf>
    <xf numFmtId="167" fontId="8" fillId="0" borderId="1" xfId="2" applyNumberFormat="1" applyFont="1" applyFill="1" applyBorder="1" applyAlignment="1">
      <alignment vertical="top" wrapText="1"/>
    </xf>
    <xf numFmtId="0" fontId="2" fillId="6" borderId="4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top" wrapText="1"/>
    </xf>
    <xf numFmtId="167" fontId="0" fillId="0" borderId="1" xfId="2" applyNumberFormat="1" applyFont="1" applyBorder="1" applyAlignment="1">
      <alignment vertical="top" wrapText="1"/>
    </xf>
    <xf numFmtId="165" fontId="0" fillId="4" borderId="1" xfId="0" applyNumberFormat="1" applyFill="1" applyBorder="1" applyAlignment="1">
      <alignment vertical="top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165" fontId="3" fillId="4" borderId="1" xfId="0" applyNumberFormat="1" applyFont="1" applyFill="1" applyBorder="1" applyAlignment="1">
      <alignment vertical="top"/>
    </xf>
    <xf numFmtId="0" fontId="0" fillId="4" borderId="1" xfId="0" applyFont="1" applyFill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/>
    </xf>
    <xf numFmtId="167" fontId="0" fillId="0" borderId="1" xfId="2" applyNumberFormat="1" applyFont="1" applyBorder="1" applyAlignment="1">
      <alignment horizontal="left" vertical="top"/>
    </xf>
    <xf numFmtId="0" fontId="0" fillId="8" borderId="1" xfId="0" applyFill="1" applyBorder="1" applyAlignment="1">
      <alignment horizontal="left" vertical="top"/>
    </xf>
    <xf numFmtId="0" fontId="0" fillId="6" borderId="4" xfId="0" applyFill="1" applyBorder="1" applyAlignment="1">
      <alignment horizontal="left" vertical="top"/>
    </xf>
    <xf numFmtId="0" fontId="0" fillId="7" borderId="13" xfId="0" applyFill="1" applyBorder="1" applyAlignment="1">
      <alignment horizontal="left" vertical="top" wrapText="1"/>
    </xf>
    <xf numFmtId="0" fontId="0" fillId="7" borderId="14" xfId="0" applyFill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4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/>
    </xf>
    <xf numFmtId="0" fontId="0" fillId="7" borderId="13" xfId="0" applyFill="1" applyBorder="1" applyAlignment="1">
      <alignment horizontal="left" vertical="center"/>
    </xf>
    <xf numFmtId="0" fontId="0" fillId="7" borderId="14" xfId="0" applyFill="1" applyBorder="1" applyAlignment="1">
      <alignment horizontal="left" vertical="center"/>
    </xf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1" xfId="0" applyFont="1" applyFill="1" applyBorder="1" applyAlignment="1"/>
    <xf numFmtId="0" fontId="0" fillId="0" borderId="1" xfId="0" applyFont="1" applyFill="1" applyBorder="1" applyAlignment="1"/>
    <xf numFmtId="0" fontId="0" fillId="6" borderId="1" xfId="0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1" fontId="3" fillId="6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left" vertical="top" wrapText="1"/>
    </xf>
    <xf numFmtId="0" fontId="3" fillId="8" borderId="1" xfId="0" applyFont="1" applyFill="1" applyBorder="1" applyAlignment="1"/>
    <xf numFmtId="0" fontId="0" fillId="7" borderId="17" xfId="0" applyFill="1" applyBorder="1" applyAlignment="1"/>
    <xf numFmtId="0" fontId="0" fillId="7" borderId="18" xfId="0" applyFill="1" applyBorder="1" applyAlignment="1"/>
    <xf numFmtId="0" fontId="3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vertical="top" wrapText="1"/>
    </xf>
    <xf numFmtId="166" fontId="3" fillId="0" borderId="0" xfId="0" applyNumberFormat="1" applyFont="1" applyBorder="1" applyAlignment="1">
      <alignment vertical="top" wrapText="1"/>
    </xf>
    <xf numFmtId="1" fontId="0" fillId="0" borderId="0" xfId="0" applyNumberFormat="1"/>
    <xf numFmtId="0" fontId="3" fillId="0" borderId="0" xfId="0" applyFont="1" applyBorder="1" applyAlignment="1">
      <alignment vertical="top" wrapText="1"/>
    </xf>
    <xf numFmtId="0" fontId="0" fillId="4" borderId="0" xfId="0" applyFill="1"/>
    <xf numFmtId="0" fontId="0" fillId="10" borderId="1" xfId="0" applyFill="1" applyBorder="1" applyAlignment="1">
      <alignment horizontal="center" vertical="top"/>
    </xf>
    <xf numFmtId="1" fontId="0" fillId="10" borderId="1" xfId="0" applyNumberFormat="1" applyFill="1" applyBorder="1" applyAlignment="1">
      <alignment horizontal="center" vertical="top"/>
    </xf>
    <xf numFmtId="1" fontId="3" fillId="10" borderId="1" xfId="0" applyNumberFormat="1" applyFont="1" applyFill="1" applyBorder="1" applyAlignment="1">
      <alignment horizontal="center" vertical="top"/>
    </xf>
    <xf numFmtId="0" fontId="0" fillId="10" borderId="0" xfId="0" applyFill="1"/>
    <xf numFmtId="0" fontId="0" fillId="10" borderId="0" xfId="0" applyFill="1" applyAlignment="1">
      <alignment vertical="top" wrapText="1"/>
    </xf>
    <xf numFmtId="0" fontId="0" fillId="10" borderId="0" xfId="0" applyFill="1" applyAlignment="1">
      <alignment vertical="center"/>
    </xf>
    <xf numFmtId="0" fontId="0" fillId="10" borderId="0" xfId="0" applyFill="1" applyAlignment="1">
      <alignment vertical="top"/>
    </xf>
    <xf numFmtId="0" fontId="0" fillId="10" borderId="0" xfId="0" applyFill="1" applyAlignment="1">
      <alignment horizontal="left" vertical="top" wrapText="1"/>
    </xf>
    <xf numFmtId="0" fontId="0" fillId="10" borderId="0" xfId="0" applyFill="1" applyAlignment="1">
      <alignment horizontal="left" vertical="center"/>
    </xf>
    <xf numFmtId="0" fontId="0" fillId="10" borderId="0" xfId="0" applyFill="1" applyBorder="1" applyAlignment="1"/>
    <xf numFmtId="0" fontId="3" fillId="0" borderId="1" xfId="0" applyFont="1" applyBorder="1" applyAlignment="1">
      <alignment wrapText="1"/>
    </xf>
    <xf numFmtId="169" fontId="3" fillId="0" borderId="1" xfId="1" applyNumberFormat="1" applyFont="1" applyBorder="1"/>
    <xf numFmtId="49" fontId="0" fillId="4" borderId="1" xfId="0" applyNumberFormat="1" applyFont="1" applyFill="1" applyBorder="1" applyAlignment="1">
      <alignment horizontal="right" vertical="top"/>
    </xf>
    <xf numFmtId="167" fontId="0" fillId="0" borderId="2" xfId="0" applyNumberFormat="1" applyFont="1" applyFill="1" applyBorder="1" applyAlignment="1">
      <alignment horizontal="center" vertical="center" wrapText="1"/>
    </xf>
    <xf numFmtId="167" fontId="0" fillId="0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/>
    </xf>
    <xf numFmtId="0" fontId="3" fillId="0" borderId="4" xfId="0" applyFont="1" applyFill="1" applyBorder="1" applyAlignment="1">
      <alignment horizontal="right" vertical="center" wrapText="1" indent="1"/>
    </xf>
    <xf numFmtId="0" fontId="3" fillId="0" borderId="9" xfId="0" applyFont="1" applyFill="1" applyBorder="1" applyAlignment="1">
      <alignment horizontal="right" vertical="center" wrapText="1" indent="1"/>
    </xf>
    <xf numFmtId="0" fontId="5" fillId="0" borderId="1" xfId="0" applyFont="1" applyBorder="1" applyAlignment="1">
      <alignment horizontal="left" vertical="top"/>
    </xf>
    <xf numFmtId="0" fontId="3" fillId="4" borderId="4" xfId="0" applyFont="1" applyFill="1" applyBorder="1" applyAlignment="1">
      <alignment horizontal="right" vertical="center" wrapText="1"/>
    </xf>
    <xf numFmtId="0" fontId="3" fillId="4" borderId="9" xfId="0" applyFont="1" applyFill="1" applyBorder="1" applyAlignment="1">
      <alignment horizontal="right" vertical="center" wrapText="1"/>
    </xf>
    <xf numFmtId="0" fontId="3" fillId="0" borderId="4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6" borderId="4" xfId="0" applyFont="1" applyFill="1" applyBorder="1" applyAlignment="1">
      <alignment horizontal="right" wrapText="1"/>
    </xf>
    <xf numFmtId="0" fontId="3" fillId="6" borderId="9" xfId="0" applyFont="1" applyFill="1" applyBorder="1" applyAlignment="1">
      <alignment horizontal="right" wrapText="1"/>
    </xf>
    <xf numFmtId="0" fontId="0" fillId="7" borderId="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65" fontId="0" fillId="7" borderId="6" xfId="0" applyNumberFormat="1" applyFill="1" applyBorder="1" applyAlignment="1">
      <alignment horizontal="center" vertical="center"/>
    </xf>
    <xf numFmtId="165" fontId="0" fillId="7" borderId="11" xfId="0" applyNumberFormat="1" applyFill="1" applyBorder="1" applyAlignment="1">
      <alignment horizontal="center" vertical="center"/>
    </xf>
  </cellXfs>
  <cellStyles count="5">
    <cellStyle name="Comma" xfId="1" builtinId="3"/>
    <cellStyle name="Currency" xfId="2" builtinId="4"/>
    <cellStyle name="Normal" xfId="0" builtinId="0"/>
    <cellStyle name="Normal 2" xfId="4" xr:uid="{00000000-0005-0000-0000-000003000000}"/>
    <cellStyle name="Per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44"/>
  <sheetViews>
    <sheetView tabSelected="1" topLeftCell="D1" zoomScale="78" zoomScaleNormal="78" workbookViewId="0">
      <pane ySplit="13" topLeftCell="A18" activePane="bottomLeft" state="frozen"/>
      <selection pane="bottomLeft" activeCell="AC18" sqref="AC18"/>
    </sheetView>
  </sheetViews>
  <sheetFormatPr defaultColWidth="8.89453125" defaultRowHeight="14.4" x14ac:dyDescent="0.55000000000000004"/>
  <cols>
    <col min="1" max="1" width="8.89453125" style="139"/>
    <col min="2" max="2" width="5.62890625" customWidth="1"/>
    <col min="3" max="3" width="18.7890625" customWidth="1"/>
    <col min="4" max="4" width="34.15625" customWidth="1"/>
    <col min="5" max="5" width="4.3671875" style="129" customWidth="1"/>
    <col min="6" max="6" width="4.47265625" customWidth="1"/>
    <col min="7" max="7" width="19.47265625" customWidth="1"/>
    <col min="8" max="8" width="29.3671875" style="1" customWidth="1"/>
    <col min="9" max="9" width="16.5234375" customWidth="1"/>
    <col min="10" max="10" width="9.47265625" customWidth="1"/>
    <col min="11" max="11" width="13.62890625" customWidth="1"/>
    <col min="12" max="12" width="8.7890625" customWidth="1"/>
    <col min="13" max="13" width="13.89453125" customWidth="1"/>
    <col min="14" max="14" width="13.1015625" hidden="1" customWidth="1"/>
    <col min="15" max="15" width="12.7890625" hidden="1" customWidth="1"/>
    <col min="16" max="16" width="8.7890625" hidden="1" customWidth="1"/>
    <col min="17" max="17" width="8.47265625" hidden="1" customWidth="1"/>
    <col min="18" max="18" width="7.89453125" hidden="1" customWidth="1"/>
    <col min="19" max="19" width="19.47265625" style="4" hidden="1" customWidth="1"/>
    <col min="20" max="20" width="23.89453125" hidden="1" customWidth="1"/>
    <col min="21" max="21" width="7.47265625" hidden="1" customWidth="1"/>
    <col min="22" max="22" width="20" hidden="1" customWidth="1"/>
    <col min="23" max="23" width="29.15625" style="5" hidden="1" customWidth="1"/>
    <col min="24" max="24" width="26.3671875" style="6" hidden="1" customWidth="1"/>
    <col min="25" max="25" width="15.15625" customWidth="1"/>
    <col min="26" max="26" width="13.5234375" customWidth="1"/>
  </cols>
  <sheetData>
    <row r="1" spans="1:26" x14ac:dyDescent="0.55000000000000004">
      <c r="D1" s="151"/>
      <c r="E1" s="151"/>
      <c r="F1" s="151"/>
      <c r="G1" s="151"/>
      <c r="H1" s="146" t="s">
        <v>131</v>
      </c>
      <c r="I1" s="147">
        <f>512300</f>
        <v>512300</v>
      </c>
      <c r="K1" s="2" t="s">
        <v>0</v>
      </c>
      <c r="L1" s="3" t="s">
        <v>1</v>
      </c>
      <c r="M1" s="3" t="s">
        <v>2</v>
      </c>
    </row>
    <row r="2" spans="1:26" ht="28.8" x14ac:dyDescent="0.55000000000000004">
      <c r="B2" s="6"/>
      <c r="C2" s="6"/>
      <c r="E2"/>
      <c r="H2" s="7"/>
      <c r="I2" s="8" t="s">
        <v>3</v>
      </c>
      <c r="J2" s="9" t="s">
        <v>4</v>
      </c>
      <c r="K2" s="3">
        <f>K4+K5+K6+K7+K8</f>
        <v>480000</v>
      </c>
      <c r="L2" s="3">
        <f>L4+L5+L6+L7+L8</f>
        <v>22857.14285714287</v>
      </c>
      <c r="M2" s="3">
        <f>M4+M5+M6+M7+M8</f>
        <v>457142.85714285704</v>
      </c>
      <c r="N2" s="10"/>
      <c r="O2" s="10"/>
    </row>
    <row r="3" spans="1:26" x14ac:dyDescent="0.55000000000000004">
      <c r="B3" s="6"/>
      <c r="C3" s="6"/>
      <c r="E3"/>
      <c r="H3" s="13"/>
      <c r="I3" s="14"/>
      <c r="J3" s="15"/>
      <c r="K3" s="16"/>
      <c r="L3" s="16"/>
      <c r="M3" s="16"/>
    </row>
    <row r="4" spans="1:26" x14ac:dyDescent="0.55000000000000004">
      <c r="B4" s="6"/>
      <c r="C4" s="6"/>
      <c r="E4"/>
      <c r="H4" s="148" t="s">
        <v>5</v>
      </c>
      <c r="I4" s="17">
        <f>K4/K2</f>
        <v>0</v>
      </c>
      <c r="J4" s="15" t="s">
        <v>5</v>
      </c>
      <c r="K4" s="16">
        <v>0</v>
      </c>
      <c r="L4" s="16">
        <f>K4-M4</f>
        <v>0</v>
      </c>
      <c r="M4" s="16">
        <f>K4/105%</f>
        <v>0</v>
      </c>
    </row>
    <row r="5" spans="1:26" x14ac:dyDescent="0.55000000000000004">
      <c r="B5" s="6"/>
      <c r="C5" s="6"/>
      <c r="E5"/>
      <c r="H5" s="148" t="s">
        <v>127</v>
      </c>
      <c r="I5" s="17">
        <f>K5/K2</f>
        <v>0.19791666666666666</v>
      </c>
      <c r="J5" s="15" t="s">
        <v>6</v>
      </c>
      <c r="K5" s="16">
        <f>K18</f>
        <v>95000</v>
      </c>
      <c r="L5" s="16">
        <f t="shared" ref="L5:L8" si="0">K5-M5</f>
        <v>4523.8095238095266</v>
      </c>
      <c r="M5" s="16">
        <f t="shared" ref="M5:M8" si="1">K5/105%</f>
        <v>90476.190476190473</v>
      </c>
    </row>
    <row r="6" spans="1:26" x14ac:dyDescent="0.55000000000000004">
      <c r="B6" s="6"/>
      <c r="C6" s="6"/>
      <c r="E6"/>
      <c r="H6" s="148" t="s">
        <v>128</v>
      </c>
      <c r="I6" s="17">
        <f>K6/K2</f>
        <v>0.46875</v>
      </c>
      <c r="J6" s="15" t="s">
        <v>7</v>
      </c>
      <c r="K6" s="16">
        <f>K25</f>
        <v>225000</v>
      </c>
      <c r="L6" s="16">
        <f t="shared" si="0"/>
        <v>10714.28571428571</v>
      </c>
      <c r="M6" s="16">
        <f t="shared" si="1"/>
        <v>214285.71428571429</v>
      </c>
    </row>
    <row r="7" spans="1:26" x14ac:dyDescent="0.55000000000000004">
      <c r="B7" s="6"/>
      <c r="C7" s="6"/>
      <c r="E7"/>
      <c r="H7" s="148" t="s">
        <v>129</v>
      </c>
      <c r="I7" s="17">
        <f>K7/K2</f>
        <v>0.14583333333333334</v>
      </c>
      <c r="J7" s="15" t="s">
        <v>8</v>
      </c>
      <c r="K7" s="16">
        <f>K32</f>
        <v>70000</v>
      </c>
      <c r="L7" s="16">
        <f t="shared" si="0"/>
        <v>3333.333333333343</v>
      </c>
      <c r="M7" s="16">
        <f t="shared" si="1"/>
        <v>66666.666666666657</v>
      </c>
    </row>
    <row r="8" spans="1:26" x14ac:dyDescent="0.55000000000000004">
      <c r="B8" s="6"/>
      <c r="C8" s="6"/>
      <c r="E8"/>
      <c r="H8" s="148" t="s">
        <v>130</v>
      </c>
      <c r="I8" s="17">
        <f>K8/K2</f>
        <v>0.1875</v>
      </c>
      <c r="J8" s="15" t="s">
        <v>9</v>
      </c>
      <c r="K8" s="16">
        <f>K34</f>
        <v>90000</v>
      </c>
      <c r="L8" s="16">
        <f t="shared" si="0"/>
        <v>4285.7142857142899</v>
      </c>
      <c r="M8" s="16">
        <f t="shared" si="1"/>
        <v>85714.28571428571</v>
      </c>
    </row>
    <row r="9" spans="1:26" x14ac:dyDescent="0.55000000000000004">
      <c r="B9" s="6"/>
      <c r="C9" s="6"/>
      <c r="E9"/>
      <c r="H9" s="13"/>
      <c r="I9" s="18">
        <f>SUM(I4:I8)</f>
        <v>1</v>
      </c>
      <c r="J9" s="2" t="s">
        <v>10</v>
      </c>
      <c r="K9" s="3">
        <f>I1-K2</f>
        <v>32300</v>
      </c>
      <c r="L9" s="3"/>
      <c r="M9" s="3"/>
    </row>
    <row r="10" spans="1:26" x14ac:dyDescent="0.55000000000000004">
      <c r="B10" s="6"/>
      <c r="C10" s="6"/>
      <c r="D10" s="6"/>
      <c r="E10" s="6"/>
      <c r="F10" s="6"/>
      <c r="G10" s="6"/>
      <c r="H10" s="4"/>
      <c r="I10" s="6"/>
      <c r="K10" s="135"/>
      <c r="L10" s="135"/>
      <c r="M10" s="135"/>
      <c r="N10" t="s">
        <v>11</v>
      </c>
    </row>
    <row r="11" spans="1:26" ht="15.9" thickBot="1" x14ac:dyDescent="0.6">
      <c r="B11" s="6"/>
      <c r="C11" s="152" t="s">
        <v>12</v>
      </c>
      <c r="D11" s="152"/>
      <c r="E11" s="152"/>
      <c r="F11" s="152"/>
      <c r="G11" s="152"/>
      <c r="H11" s="152"/>
      <c r="I11" s="152"/>
    </row>
    <row r="12" spans="1:26" x14ac:dyDescent="0.55000000000000004">
      <c r="B12" s="6"/>
      <c r="C12" s="6"/>
      <c r="D12" s="6"/>
      <c r="E12" s="19"/>
      <c r="F12" s="6"/>
      <c r="G12" s="6"/>
      <c r="H12" s="4"/>
      <c r="I12" s="6"/>
      <c r="J12" s="20"/>
      <c r="K12" s="20"/>
      <c r="L12" s="20"/>
      <c r="M12" s="20"/>
      <c r="N12" s="21"/>
      <c r="O12" s="21"/>
      <c r="P12" s="21" t="s">
        <v>13</v>
      </c>
      <c r="Q12" s="21"/>
      <c r="R12" s="21"/>
      <c r="S12" s="22"/>
      <c r="T12" s="23"/>
      <c r="U12" s="23"/>
      <c r="V12" s="23"/>
      <c r="W12" s="22"/>
      <c r="X12" s="24"/>
      <c r="Y12" s="166" t="s">
        <v>14</v>
      </c>
      <c r="Z12" s="168" t="s">
        <v>15</v>
      </c>
    </row>
    <row r="13" spans="1:26" ht="57.6" x14ac:dyDescent="0.55000000000000004">
      <c r="B13" s="25" t="s">
        <v>16</v>
      </c>
      <c r="C13" s="25" t="s">
        <v>17</v>
      </c>
      <c r="D13" s="12" t="s">
        <v>18</v>
      </c>
      <c r="E13" s="11" t="s">
        <v>19</v>
      </c>
      <c r="F13" s="12" t="s">
        <v>20</v>
      </c>
      <c r="G13" s="12" t="s">
        <v>21</v>
      </c>
      <c r="H13" s="25" t="s">
        <v>22</v>
      </c>
      <c r="I13" s="26" t="s">
        <v>23</v>
      </c>
      <c r="J13" s="27" t="s">
        <v>24</v>
      </c>
      <c r="K13" s="27" t="s">
        <v>25</v>
      </c>
      <c r="L13" s="28" t="s">
        <v>1</v>
      </c>
      <c r="M13" s="28" t="s">
        <v>26</v>
      </c>
      <c r="N13" s="29" t="s">
        <v>27</v>
      </c>
      <c r="O13" s="30" t="s">
        <v>28</v>
      </c>
      <c r="P13" s="30" t="s">
        <v>29</v>
      </c>
      <c r="Q13" s="30" t="s">
        <v>30</v>
      </c>
      <c r="R13" s="30" t="s">
        <v>31</v>
      </c>
      <c r="S13" s="31" t="s">
        <v>32</v>
      </c>
      <c r="T13" s="32" t="s">
        <v>33</v>
      </c>
      <c r="U13" s="32" t="s">
        <v>34</v>
      </c>
      <c r="V13" s="32" t="s">
        <v>35</v>
      </c>
      <c r="W13" s="33" t="s">
        <v>36</v>
      </c>
      <c r="X13" s="24" t="s">
        <v>37</v>
      </c>
      <c r="Y13" s="167"/>
      <c r="Z13" s="169"/>
    </row>
    <row r="14" spans="1:26" ht="18.3" x14ac:dyDescent="0.55000000000000004">
      <c r="B14" s="156" t="s">
        <v>6</v>
      </c>
      <c r="C14" s="156"/>
      <c r="D14" s="52"/>
      <c r="E14" s="53"/>
      <c r="F14" s="52"/>
      <c r="G14" s="52"/>
      <c r="H14" s="52"/>
      <c r="I14" s="54"/>
      <c r="J14" s="44"/>
      <c r="K14" s="44"/>
      <c r="L14" s="44"/>
      <c r="M14" s="44"/>
      <c r="N14" s="47"/>
      <c r="O14" s="47"/>
      <c r="P14" s="47"/>
      <c r="Q14" s="47"/>
      <c r="R14" s="47"/>
      <c r="S14" s="48"/>
      <c r="T14" s="35"/>
      <c r="U14" s="35"/>
      <c r="V14" s="35"/>
      <c r="W14" s="36"/>
      <c r="X14" s="37"/>
      <c r="Y14" s="38"/>
      <c r="Z14" s="39"/>
    </row>
    <row r="15" spans="1:26" s="6" customFormat="1" ht="78.7" customHeight="1" x14ac:dyDescent="0.55000000000000004">
      <c r="A15" s="140"/>
      <c r="B15" s="55">
        <v>1</v>
      </c>
      <c r="C15" s="56" t="s">
        <v>38</v>
      </c>
      <c r="D15" s="56" t="s">
        <v>39</v>
      </c>
      <c r="E15" s="57">
        <v>3</v>
      </c>
      <c r="F15" s="55">
        <v>3</v>
      </c>
      <c r="G15" s="55" t="s">
        <v>40</v>
      </c>
      <c r="H15" s="58" t="s">
        <v>41</v>
      </c>
      <c r="I15" s="59">
        <v>30000</v>
      </c>
      <c r="J15" s="60">
        <f t="shared" ref="J15:J17" si="2">SUM(N15:R15)</f>
        <v>25</v>
      </c>
      <c r="K15" s="60">
        <v>30000</v>
      </c>
      <c r="L15" s="61">
        <f>K15-M15</f>
        <v>1428.5714285714312</v>
      </c>
      <c r="M15" s="62">
        <f>K15/105%</f>
        <v>28571.428571428569</v>
      </c>
      <c r="N15" s="63">
        <v>5</v>
      </c>
      <c r="O15" s="63">
        <v>5</v>
      </c>
      <c r="P15" s="63">
        <v>5</v>
      </c>
      <c r="Q15" s="63">
        <v>5</v>
      </c>
      <c r="R15" s="63">
        <v>5</v>
      </c>
      <c r="S15" s="48" t="s">
        <v>42</v>
      </c>
      <c r="T15" s="64" t="s">
        <v>43</v>
      </c>
      <c r="U15" s="65"/>
      <c r="V15" s="65"/>
      <c r="W15" s="36"/>
      <c r="X15" s="37"/>
      <c r="Y15" s="66" t="s">
        <v>44</v>
      </c>
      <c r="Z15" s="67" t="s">
        <v>44</v>
      </c>
    </row>
    <row r="16" spans="1:26" s="6" customFormat="1" ht="95.5" customHeight="1" x14ac:dyDescent="0.55000000000000004">
      <c r="A16" s="140"/>
      <c r="B16" s="55">
        <v>2</v>
      </c>
      <c r="C16" s="56" t="s">
        <v>45</v>
      </c>
      <c r="D16" s="58" t="s">
        <v>46</v>
      </c>
      <c r="E16" s="57">
        <v>3</v>
      </c>
      <c r="F16" s="55">
        <v>2</v>
      </c>
      <c r="G16" s="55" t="s">
        <v>47</v>
      </c>
      <c r="H16" s="58" t="s">
        <v>48</v>
      </c>
      <c r="I16" s="59">
        <v>20000</v>
      </c>
      <c r="J16" s="60">
        <f t="shared" si="2"/>
        <v>23</v>
      </c>
      <c r="K16" s="60">
        <f>20000</f>
        <v>20000</v>
      </c>
      <c r="L16" s="61">
        <f>K16-M16</f>
        <v>952.38095238095411</v>
      </c>
      <c r="M16" s="62">
        <f>K16/105%</f>
        <v>19047.619047619046</v>
      </c>
      <c r="N16" s="63">
        <v>5</v>
      </c>
      <c r="O16" s="63">
        <v>3</v>
      </c>
      <c r="P16" s="63">
        <v>3</v>
      </c>
      <c r="Q16" s="63">
        <v>5</v>
      </c>
      <c r="R16" s="63">
        <v>7</v>
      </c>
      <c r="S16" s="48" t="s">
        <v>49</v>
      </c>
      <c r="T16" s="65"/>
      <c r="U16" s="65"/>
      <c r="V16" s="65"/>
      <c r="W16" s="36"/>
      <c r="X16" s="37"/>
      <c r="Y16" s="68" t="s">
        <v>50</v>
      </c>
      <c r="Z16" s="69" t="s">
        <v>50</v>
      </c>
    </row>
    <row r="17" spans="1:26" s="6" customFormat="1" ht="64.3" customHeight="1" x14ac:dyDescent="0.55000000000000004">
      <c r="A17" s="140"/>
      <c r="B17" s="55">
        <v>3</v>
      </c>
      <c r="C17" s="56" t="s">
        <v>51</v>
      </c>
      <c r="D17" s="58" t="s">
        <v>52</v>
      </c>
      <c r="E17" s="57">
        <v>3</v>
      </c>
      <c r="F17" s="55">
        <v>3</v>
      </c>
      <c r="G17" s="55" t="s">
        <v>47</v>
      </c>
      <c r="H17" s="58" t="s">
        <v>53</v>
      </c>
      <c r="I17" s="70">
        <v>45000</v>
      </c>
      <c r="J17" s="60">
        <f t="shared" si="2"/>
        <v>36</v>
      </c>
      <c r="K17" s="60">
        <f t="shared" ref="K17:K34" si="3">IF(J17&gt;35,I17,0)</f>
        <v>45000</v>
      </c>
      <c r="L17" s="61">
        <f>K17-M17</f>
        <v>2142.8571428571449</v>
      </c>
      <c r="M17" s="62">
        <f>K17/105%</f>
        <v>42857.142857142855</v>
      </c>
      <c r="N17" s="63">
        <v>8</v>
      </c>
      <c r="O17" s="63">
        <v>7</v>
      </c>
      <c r="P17" s="63">
        <v>6</v>
      </c>
      <c r="Q17" s="63">
        <v>7</v>
      </c>
      <c r="R17" s="63">
        <v>8</v>
      </c>
      <c r="S17" s="48" t="s">
        <v>54</v>
      </c>
      <c r="T17" s="65"/>
      <c r="U17" s="65"/>
      <c r="V17" s="65"/>
      <c r="W17" s="36" t="s">
        <v>55</v>
      </c>
      <c r="X17" s="37"/>
      <c r="Y17" s="68" t="s">
        <v>50</v>
      </c>
      <c r="Z17" s="68" t="s">
        <v>50</v>
      </c>
    </row>
    <row r="18" spans="1:26" s="42" customFormat="1" ht="33.700000000000003" customHeight="1" x14ac:dyDescent="0.55000000000000004">
      <c r="A18" s="141"/>
      <c r="B18" s="43"/>
      <c r="C18" s="71"/>
      <c r="D18" s="72"/>
      <c r="E18" s="73"/>
      <c r="F18" s="43"/>
      <c r="G18" s="43"/>
      <c r="H18" s="162" t="s">
        <v>56</v>
      </c>
      <c r="I18" s="163"/>
      <c r="J18" s="44"/>
      <c r="K18" s="45">
        <f>SUM(K15:K17)</f>
        <v>95000</v>
      </c>
      <c r="L18" s="46">
        <f>SUM(L15:L17)</f>
        <v>4523.8095238095302</v>
      </c>
      <c r="M18" s="46">
        <f>SUM(M15:M17)</f>
        <v>90476.190476190473</v>
      </c>
      <c r="N18" s="47"/>
      <c r="O18" s="47"/>
      <c r="P18" s="47"/>
      <c r="Q18" s="47"/>
      <c r="R18" s="47"/>
      <c r="S18" s="48"/>
      <c r="T18" s="49"/>
      <c r="U18" s="49"/>
      <c r="V18" s="49"/>
      <c r="W18" s="36"/>
      <c r="X18" s="37"/>
      <c r="Y18" s="50"/>
      <c r="Z18" s="51"/>
    </row>
    <row r="19" spans="1:26" s="6" customFormat="1" ht="21" customHeight="1" x14ac:dyDescent="0.55000000000000004">
      <c r="A19" s="142"/>
      <c r="B19" s="156" t="s">
        <v>7</v>
      </c>
      <c r="C19" s="156"/>
      <c r="D19" s="58"/>
      <c r="E19" s="57"/>
      <c r="F19" s="55"/>
      <c r="G19" s="55"/>
      <c r="H19" s="58"/>
      <c r="I19" s="70"/>
      <c r="J19" s="44"/>
      <c r="K19" s="44"/>
      <c r="L19" s="44"/>
      <c r="M19" s="44"/>
      <c r="N19" s="47"/>
      <c r="O19" s="47"/>
      <c r="P19" s="47"/>
      <c r="Q19" s="47"/>
      <c r="R19" s="47"/>
      <c r="S19" s="48"/>
      <c r="T19" s="65"/>
      <c r="U19" s="65"/>
      <c r="V19" s="65"/>
      <c r="W19" s="36"/>
      <c r="X19" s="37"/>
      <c r="Y19" s="40"/>
      <c r="Z19" s="41"/>
    </row>
    <row r="20" spans="1:26" s="6" customFormat="1" ht="66.55" customHeight="1" x14ac:dyDescent="0.55000000000000004">
      <c r="A20" s="140"/>
      <c r="B20" s="55">
        <v>4</v>
      </c>
      <c r="C20" s="56" t="s">
        <v>57</v>
      </c>
      <c r="D20" s="56" t="s">
        <v>58</v>
      </c>
      <c r="E20" s="74">
        <v>4</v>
      </c>
      <c r="F20" s="75" t="s">
        <v>59</v>
      </c>
      <c r="G20" s="75" t="s">
        <v>60</v>
      </c>
      <c r="H20" s="56" t="s">
        <v>61</v>
      </c>
      <c r="I20" s="59">
        <v>150000</v>
      </c>
      <c r="J20" s="60">
        <f t="shared" ref="J20:J34" si="4">SUM(N20:R20)</f>
        <v>40</v>
      </c>
      <c r="K20" s="136">
        <v>130000</v>
      </c>
      <c r="L20" s="137">
        <f>K20-M20</f>
        <v>6190.4761904761981</v>
      </c>
      <c r="M20" s="138">
        <f>K20/105%</f>
        <v>123809.5238095238</v>
      </c>
      <c r="N20" s="63">
        <v>8</v>
      </c>
      <c r="O20" s="63">
        <v>8</v>
      </c>
      <c r="P20" s="63">
        <v>10</v>
      </c>
      <c r="Q20" s="63">
        <v>6</v>
      </c>
      <c r="R20" s="63">
        <v>8</v>
      </c>
      <c r="S20" s="48" t="s">
        <v>62</v>
      </c>
      <c r="T20" s="65"/>
      <c r="U20" s="65"/>
      <c r="V20" s="64" t="s">
        <v>63</v>
      </c>
      <c r="W20" s="36" t="s">
        <v>64</v>
      </c>
      <c r="X20" s="37"/>
      <c r="Y20" s="68" t="s">
        <v>50</v>
      </c>
      <c r="Z20" s="68" t="s">
        <v>50</v>
      </c>
    </row>
    <row r="21" spans="1:26" s="6" customFormat="1" ht="147.69999999999999" customHeight="1" x14ac:dyDescent="0.55000000000000004">
      <c r="A21" s="140"/>
      <c r="B21" s="55">
        <v>5</v>
      </c>
      <c r="C21" s="76" t="s">
        <v>65</v>
      </c>
      <c r="D21" s="76" t="s">
        <v>66</v>
      </c>
      <c r="E21" s="77">
        <v>4</v>
      </c>
      <c r="F21" s="76">
        <v>4</v>
      </c>
      <c r="G21" s="76" t="s">
        <v>67</v>
      </c>
      <c r="H21" s="76" t="s">
        <v>68</v>
      </c>
      <c r="I21" s="149">
        <v>25000</v>
      </c>
      <c r="J21" s="60">
        <f t="shared" si="4"/>
        <v>40</v>
      </c>
      <c r="K21" s="60">
        <v>12500</v>
      </c>
      <c r="L21" s="61">
        <f>K21-M21</f>
        <v>595.23809523809541</v>
      </c>
      <c r="M21" s="61">
        <f>K21/105%</f>
        <v>11904.761904761905</v>
      </c>
      <c r="N21" s="63">
        <v>8</v>
      </c>
      <c r="O21" s="63">
        <v>8</v>
      </c>
      <c r="P21" s="63">
        <v>8</v>
      </c>
      <c r="Q21" s="63">
        <v>8</v>
      </c>
      <c r="R21" s="63">
        <v>8</v>
      </c>
      <c r="S21" s="48" t="s">
        <v>69</v>
      </c>
      <c r="T21" s="65"/>
      <c r="U21" s="65"/>
      <c r="V21" s="65"/>
      <c r="W21" s="36" t="s">
        <v>55</v>
      </c>
      <c r="X21" s="78" t="s">
        <v>70</v>
      </c>
      <c r="Y21" s="66" t="s">
        <v>44</v>
      </c>
      <c r="Z21" s="67" t="s">
        <v>44</v>
      </c>
    </row>
    <row r="22" spans="1:26" s="6" customFormat="1" ht="66" customHeight="1" x14ac:dyDescent="0.55000000000000004">
      <c r="A22" s="140"/>
      <c r="B22" s="55">
        <v>6</v>
      </c>
      <c r="C22" s="76" t="s">
        <v>71</v>
      </c>
      <c r="D22" s="76" t="s">
        <v>66</v>
      </c>
      <c r="E22" s="77">
        <v>4</v>
      </c>
      <c r="F22" s="76">
        <v>4</v>
      </c>
      <c r="G22" s="76" t="s">
        <v>67</v>
      </c>
      <c r="H22" s="76" t="s">
        <v>72</v>
      </c>
      <c r="I22" s="150"/>
      <c r="J22" s="60">
        <v>40</v>
      </c>
      <c r="K22" s="60">
        <v>12500</v>
      </c>
      <c r="L22" s="61">
        <f>K22-M22</f>
        <v>595.23809523809541</v>
      </c>
      <c r="M22" s="61">
        <f>K22/105%</f>
        <v>11904.761904761905</v>
      </c>
      <c r="N22" s="63"/>
      <c r="O22" s="63"/>
      <c r="P22" s="63"/>
      <c r="Q22" s="63"/>
      <c r="R22" s="63"/>
      <c r="S22" s="48"/>
      <c r="T22" s="65"/>
      <c r="U22" s="65"/>
      <c r="V22" s="65"/>
      <c r="W22" s="36"/>
      <c r="X22" s="78"/>
      <c r="Y22" s="66" t="s">
        <v>44</v>
      </c>
      <c r="Z22" s="67" t="s">
        <v>44</v>
      </c>
    </row>
    <row r="23" spans="1:26" s="6" customFormat="1" ht="69" customHeight="1" x14ac:dyDescent="0.55000000000000004">
      <c r="A23" s="140"/>
      <c r="B23" s="55">
        <v>7</v>
      </c>
      <c r="C23" s="76" t="s">
        <v>57</v>
      </c>
      <c r="D23" s="76" t="s">
        <v>73</v>
      </c>
      <c r="E23" s="79">
        <v>4</v>
      </c>
      <c r="F23" s="76">
        <v>3</v>
      </c>
      <c r="G23" s="76" t="s">
        <v>74</v>
      </c>
      <c r="H23" s="56" t="s">
        <v>61</v>
      </c>
      <c r="I23" s="80">
        <v>120000</v>
      </c>
      <c r="J23" s="60">
        <f t="shared" si="4"/>
        <v>36</v>
      </c>
      <c r="K23" s="136">
        <v>50000</v>
      </c>
      <c r="L23" s="137">
        <f>K23-M23</f>
        <v>2380.9523809523816</v>
      </c>
      <c r="M23" s="138">
        <f>K23/105%</f>
        <v>47619.047619047618</v>
      </c>
      <c r="N23" s="63">
        <v>8</v>
      </c>
      <c r="O23" s="63">
        <v>8</v>
      </c>
      <c r="P23" s="63">
        <v>6</v>
      </c>
      <c r="Q23" s="63">
        <v>7</v>
      </c>
      <c r="R23" s="63">
        <v>7</v>
      </c>
      <c r="S23" s="48" t="s">
        <v>75</v>
      </c>
      <c r="T23" s="65"/>
      <c r="U23" s="65"/>
      <c r="V23" s="64" t="s">
        <v>76</v>
      </c>
      <c r="W23" s="36" t="s">
        <v>77</v>
      </c>
      <c r="X23" s="37"/>
      <c r="Y23" s="68" t="s">
        <v>50</v>
      </c>
      <c r="Z23" s="68" t="s">
        <v>50</v>
      </c>
    </row>
    <row r="24" spans="1:26" s="6" customFormat="1" ht="71.5" customHeight="1" x14ac:dyDescent="0.55000000000000004">
      <c r="A24" s="140"/>
      <c r="B24" s="75">
        <v>8</v>
      </c>
      <c r="C24" s="81" t="s">
        <v>78</v>
      </c>
      <c r="D24" s="81" t="s">
        <v>79</v>
      </c>
      <c r="E24" s="82">
        <v>4</v>
      </c>
      <c r="F24" s="82">
        <v>4.0999999999999996</v>
      </c>
      <c r="G24" s="81" t="s">
        <v>80</v>
      </c>
      <c r="H24" s="81" t="s">
        <v>81</v>
      </c>
      <c r="I24" s="83">
        <v>20000</v>
      </c>
      <c r="J24" s="60">
        <f t="shared" si="4"/>
        <v>42</v>
      </c>
      <c r="K24" s="60">
        <f t="shared" si="3"/>
        <v>20000</v>
      </c>
      <c r="L24" s="61">
        <f>K24-M24</f>
        <v>952.38095238095411</v>
      </c>
      <c r="M24" s="62">
        <f>K24/105%</f>
        <v>19047.619047619046</v>
      </c>
      <c r="N24" s="84">
        <v>8</v>
      </c>
      <c r="O24" s="84">
        <v>8</v>
      </c>
      <c r="P24" s="84">
        <v>8</v>
      </c>
      <c r="Q24" s="84">
        <v>8</v>
      </c>
      <c r="R24" s="84">
        <v>10</v>
      </c>
      <c r="S24" s="81" t="s">
        <v>82</v>
      </c>
      <c r="T24" s="65"/>
      <c r="U24" s="65"/>
      <c r="V24" s="65"/>
      <c r="W24" s="36" t="s">
        <v>55</v>
      </c>
      <c r="X24" s="37"/>
      <c r="Y24" s="66" t="s">
        <v>83</v>
      </c>
      <c r="Z24" s="67" t="s">
        <v>84</v>
      </c>
    </row>
    <row r="25" spans="1:26" s="42" customFormat="1" ht="31.75" customHeight="1" x14ac:dyDescent="0.55000000000000004">
      <c r="A25" s="141"/>
      <c r="B25" s="43"/>
      <c r="C25" s="85"/>
      <c r="D25" s="85"/>
      <c r="E25" s="86"/>
      <c r="F25" s="85"/>
      <c r="G25" s="85"/>
      <c r="H25" s="154" t="s">
        <v>85</v>
      </c>
      <c r="I25" s="155"/>
      <c r="J25" s="44"/>
      <c r="K25" s="45">
        <f>SUM(K20:K24)</f>
        <v>225000</v>
      </c>
      <c r="L25" s="46">
        <f>SUM(L20:L24)</f>
        <v>10714.285714285725</v>
      </c>
      <c r="M25" s="46">
        <f>SUM(M20:M24)</f>
        <v>214285.71428571426</v>
      </c>
      <c r="N25" s="47"/>
      <c r="O25" s="47"/>
      <c r="P25" s="47"/>
      <c r="Q25" s="47"/>
      <c r="R25" s="47"/>
      <c r="S25" s="48"/>
      <c r="T25" s="49"/>
      <c r="U25" s="49"/>
      <c r="V25" s="49"/>
      <c r="W25" s="36"/>
      <c r="X25" s="37"/>
      <c r="Y25" s="50"/>
      <c r="Z25" s="51"/>
    </row>
    <row r="26" spans="1:26" s="6" customFormat="1" ht="18.3" x14ac:dyDescent="0.55000000000000004">
      <c r="A26" s="142"/>
      <c r="B26" s="156" t="s">
        <v>8</v>
      </c>
      <c r="C26" s="156"/>
      <c r="D26" s="76"/>
      <c r="E26" s="79"/>
      <c r="F26" s="76"/>
      <c r="G26" s="76"/>
      <c r="H26" s="76"/>
      <c r="I26" s="80"/>
      <c r="J26" s="44"/>
      <c r="K26" s="44"/>
      <c r="L26" s="44"/>
      <c r="M26" s="44"/>
      <c r="N26" s="47"/>
      <c r="O26" s="47"/>
      <c r="P26" s="47"/>
      <c r="Q26" s="47"/>
      <c r="R26" s="47"/>
      <c r="S26" s="48"/>
      <c r="T26" s="65"/>
      <c r="U26" s="65"/>
      <c r="V26" s="65"/>
      <c r="W26" s="36"/>
      <c r="X26" s="37"/>
      <c r="Y26" s="40"/>
      <c r="Z26" s="41"/>
    </row>
    <row r="27" spans="1:26" s="6" customFormat="1" ht="77.05" customHeight="1" x14ac:dyDescent="0.55000000000000004">
      <c r="A27" s="140"/>
      <c r="B27" s="55">
        <v>9</v>
      </c>
      <c r="C27" s="87" t="s">
        <v>86</v>
      </c>
      <c r="D27" s="87" t="s">
        <v>87</v>
      </c>
      <c r="E27" s="88">
        <v>5</v>
      </c>
      <c r="F27" s="87" t="s">
        <v>88</v>
      </c>
      <c r="G27" s="87" t="s">
        <v>89</v>
      </c>
      <c r="H27" s="87" t="s">
        <v>90</v>
      </c>
      <c r="I27" s="89">
        <v>25000</v>
      </c>
      <c r="J27" s="60">
        <f t="shared" si="4"/>
        <v>25</v>
      </c>
      <c r="K27" s="136">
        <f>15000</f>
        <v>15000</v>
      </c>
      <c r="L27" s="137">
        <f>K27-M27</f>
        <v>714.28571428571558</v>
      </c>
      <c r="M27" s="138">
        <f>K27/105%</f>
        <v>14285.714285714284</v>
      </c>
      <c r="N27" s="63">
        <v>5</v>
      </c>
      <c r="O27" s="63">
        <v>5</v>
      </c>
      <c r="P27" s="63">
        <v>5</v>
      </c>
      <c r="Q27" s="63">
        <v>5</v>
      </c>
      <c r="R27" s="63">
        <v>5</v>
      </c>
      <c r="S27" s="48" t="s">
        <v>91</v>
      </c>
      <c r="T27" s="65"/>
      <c r="U27" s="65"/>
      <c r="V27" s="65"/>
      <c r="W27" s="36"/>
      <c r="X27" s="90" t="s">
        <v>92</v>
      </c>
      <c r="Y27" s="66" t="s">
        <v>93</v>
      </c>
      <c r="Z27" s="67" t="s">
        <v>94</v>
      </c>
    </row>
    <row r="28" spans="1:26" s="6" customFormat="1" ht="76.3" customHeight="1" x14ac:dyDescent="0.55000000000000004">
      <c r="A28" s="143"/>
      <c r="B28" s="55">
        <v>10</v>
      </c>
      <c r="C28" s="87" t="s">
        <v>95</v>
      </c>
      <c r="D28" s="87" t="s">
        <v>96</v>
      </c>
      <c r="E28" s="88">
        <v>5</v>
      </c>
      <c r="F28" s="87">
        <v>2</v>
      </c>
      <c r="G28" s="87" t="s">
        <v>97</v>
      </c>
      <c r="H28" s="87" t="s">
        <v>98</v>
      </c>
      <c r="I28" s="89">
        <v>25000</v>
      </c>
      <c r="J28" s="60">
        <f t="shared" si="4"/>
        <v>25</v>
      </c>
      <c r="K28" s="136">
        <f>15000</f>
        <v>15000</v>
      </c>
      <c r="L28" s="137">
        <f>K28-M28</f>
        <v>714.28571428571558</v>
      </c>
      <c r="M28" s="138">
        <f>K28/105%</f>
        <v>14285.714285714284</v>
      </c>
      <c r="N28" s="63">
        <v>5</v>
      </c>
      <c r="O28" s="63">
        <v>5</v>
      </c>
      <c r="P28" s="63">
        <v>5</v>
      </c>
      <c r="Q28" s="63">
        <v>5</v>
      </c>
      <c r="R28" s="63">
        <v>5</v>
      </c>
      <c r="S28" s="48" t="s">
        <v>91</v>
      </c>
      <c r="T28" s="65"/>
      <c r="U28" s="65"/>
      <c r="V28" s="65"/>
      <c r="W28" s="36"/>
      <c r="X28" s="90" t="s">
        <v>99</v>
      </c>
      <c r="Y28" s="66" t="s">
        <v>44</v>
      </c>
      <c r="Z28" s="67" t="s">
        <v>44</v>
      </c>
    </row>
    <row r="29" spans="1:26" s="6" customFormat="1" ht="63.55" customHeight="1" x14ac:dyDescent="0.55000000000000004">
      <c r="A29" s="140"/>
      <c r="B29" s="55">
        <v>11</v>
      </c>
      <c r="C29" s="87" t="s">
        <v>100</v>
      </c>
      <c r="D29" s="58" t="s">
        <v>101</v>
      </c>
      <c r="E29" s="91">
        <v>5</v>
      </c>
      <c r="F29" s="58">
        <v>2</v>
      </c>
      <c r="G29" s="58" t="s">
        <v>102</v>
      </c>
      <c r="H29" s="58" t="s">
        <v>103</v>
      </c>
      <c r="I29" s="92">
        <v>20000</v>
      </c>
      <c r="J29" s="60">
        <f t="shared" si="4"/>
        <v>32</v>
      </c>
      <c r="K29" s="136">
        <v>16000</v>
      </c>
      <c r="L29" s="137">
        <f>K29-M29</f>
        <v>761.90476190476329</v>
      </c>
      <c r="M29" s="138">
        <f>K29/105%</f>
        <v>15238.095238095237</v>
      </c>
      <c r="N29" s="63">
        <v>6</v>
      </c>
      <c r="O29" s="63">
        <v>7</v>
      </c>
      <c r="P29" s="63">
        <v>7</v>
      </c>
      <c r="Q29" s="63">
        <v>7</v>
      </c>
      <c r="R29" s="63">
        <v>5</v>
      </c>
      <c r="S29" s="48" t="s">
        <v>104</v>
      </c>
      <c r="T29" s="65"/>
      <c r="U29" s="65"/>
      <c r="V29" s="65"/>
      <c r="W29" s="36"/>
      <c r="X29" s="90" t="s">
        <v>105</v>
      </c>
      <c r="Y29" s="66" t="s">
        <v>106</v>
      </c>
      <c r="Z29" s="66" t="s">
        <v>106</v>
      </c>
    </row>
    <row r="30" spans="1:26" s="6" customFormat="1" ht="76.5" customHeight="1" x14ac:dyDescent="0.55000000000000004">
      <c r="A30" s="140"/>
      <c r="B30" s="55">
        <v>12</v>
      </c>
      <c r="C30" s="58" t="s">
        <v>107</v>
      </c>
      <c r="D30" s="58" t="s">
        <v>108</v>
      </c>
      <c r="E30" s="91">
        <v>5</v>
      </c>
      <c r="F30" s="58">
        <v>2</v>
      </c>
      <c r="G30" s="58" t="s">
        <v>109</v>
      </c>
      <c r="H30" s="58" t="s">
        <v>110</v>
      </c>
      <c r="I30" s="92">
        <v>9000</v>
      </c>
      <c r="J30" s="60">
        <f t="shared" si="4"/>
        <v>25</v>
      </c>
      <c r="K30" s="60">
        <f>9000</f>
        <v>9000</v>
      </c>
      <c r="L30" s="61">
        <f>K30-M30</f>
        <v>428.57142857142935</v>
      </c>
      <c r="M30" s="62">
        <f>K30/105%</f>
        <v>8571.4285714285706</v>
      </c>
      <c r="N30" s="63">
        <v>5</v>
      </c>
      <c r="O30" s="63">
        <v>5</v>
      </c>
      <c r="P30" s="63">
        <v>5</v>
      </c>
      <c r="Q30" s="63">
        <v>5</v>
      </c>
      <c r="R30" s="63">
        <v>5</v>
      </c>
      <c r="S30" s="48" t="s">
        <v>91</v>
      </c>
      <c r="T30" s="65"/>
      <c r="U30" s="65"/>
      <c r="V30" s="65"/>
      <c r="W30" s="36"/>
      <c r="X30" s="90" t="s">
        <v>111</v>
      </c>
      <c r="Y30" s="66" t="s">
        <v>83</v>
      </c>
      <c r="Z30" s="67" t="s">
        <v>83</v>
      </c>
    </row>
    <row r="31" spans="1:26" s="6" customFormat="1" ht="63" customHeight="1" x14ac:dyDescent="0.55000000000000004">
      <c r="A31" s="140"/>
      <c r="B31" s="55">
        <v>13</v>
      </c>
      <c r="C31" s="81" t="s">
        <v>78</v>
      </c>
      <c r="D31" s="81" t="s">
        <v>112</v>
      </c>
      <c r="E31" s="82">
        <v>5</v>
      </c>
      <c r="F31" s="82">
        <v>5.0999999999999996</v>
      </c>
      <c r="G31" s="81" t="s">
        <v>113</v>
      </c>
      <c r="H31" s="81" t="s">
        <v>114</v>
      </c>
      <c r="I31" s="93">
        <v>25000</v>
      </c>
      <c r="J31" s="60">
        <f t="shared" si="4"/>
        <v>32</v>
      </c>
      <c r="K31" s="136">
        <v>15000</v>
      </c>
      <c r="L31" s="137">
        <f>K31-M31</f>
        <v>714.28571428571558</v>
      </c>
      <c r="M31" s="138">
        <f>K31/105%</f>
        <v>14285.714285714284</v>
      </c>
      <c r="N31" s="84">
        <v>7</v>
      </c>
      <c r="O31" s="84">
        <v>6</v>
      </c>
      <c r="P31" s="84">
        <v>5</v>
      </c>
      <c r="Q31" s="84">
        <v>7</v>
      </c>
      <c r="R31" s="84">
        <v>7</v>
      </c>
      <c r="S31" s="81" t="s">
        <v>115</v>
      </c>
      <c r="T31" s="65"/>
      <c r="U31" s="65"/>
      <c r="V31" s="65"/>
      <c r="W31" s="36"/>
      <c r="X31" s="90" t="s">
        <v>99</v>
      </c>
      <c r="Y31" s="66" t="s">
        <v>44</v>
      </c>
      <c r="Z31" s="67" t="s">
        <v>44</v>
      </c>
    </row>
    <row r="32" spans="1:26" s="42" customFormat="1" ht="32.4" customHeight="1" x14ac:dyDescent="0.55000000000000004">
      <c r="A32" s="141"/>
      <c r="B32" s="94"/>
      <c r="C32" s="94"/>
      <c r="D32" s="95"/>
      <c r="E32" s="96"/>
      <c r="F32" s="96"/>
      <c r="G32" s="95"/>
      <c r="H32" s="157" t="s">
        <v>116</v>
      </c>
      <c r="I32" s="158"/>
      <c r="J32" s="44"/>
      <c r="K32" s="45">
        <f>SUM(K27:K31)</f>
        <v>70000</v>
      </c>
      <c r="L32" s="46">
        <f>SUM(L27:L31)</f>
        <v>3333.3333333333394</v>
      </c>
      <c r="M32" s="46">
        <f>SUM(M27:M31)</f>
        <v>66666.666666666657</v>
      </c>
      <c r="N32" s="97"/>
      <c r="O32" s="97"/>
      <c r="P32" s="97"/>
      <c r="Q32" s="97"/>
      <c r="R32" s="97"/>
      <c r="S32" s="81"/>
      <c r="T32" s="49"/>
      <c r="U32" s="49"/>
      <c r="V32" s="49"/>
      <c r="W32" s="36"/>
      <c r="X32" s="37"/>
      <c r="Y32" s="50"/>
      <c r="Z32" s="51"/>
    </row>
    <row r="33" spans="1:26" s="6" customFormat="1" ht="25.75" customHeight="1" x14ac:dyDescent="0.55000000000000004">
      <c r="A33" s="142"/>
      <c r="B33" s="159" t="s">
        <v>117</v>
      </c>
      <c r="C33" s="160"/>
      <c r="D33" s="161"/>
      <c r="E33" s="82"/>
      <c r="F33" s="82"/>
      <c r="G33" s="81"/>
      <c r="H33" s="34"/>
      <c r="I33" s="98"/>
      <c r="J33" s="44"/>
      <c r="K33" s="45"/>
      <c r="L33" s="45"/>
      <c r="M33" s="45"/>
      <c r="N33" s="97"/>
      <c r="O33" s="97"/>
      <c r="P33" s="97"/>
      <c r="Q33" s="97"/>
      <c r="R33" s="97"/>
      <c r="S33" s="81"/>
      <c r="T33" s="65"/>
      <c r="U33" s="65"/>
      <c r="V33" s="65"/>
      <c r="W33" s="36"/>
      <c r="X33" s="37"/>
      <c r="Y33" s="40"/>
      <c r="Z33" s="41"/>
    </row>
    <row r="34" spans="1:26" s="107" customFormat="1" ht="97.3" customHeight="1" x14ac:dyDescent="0.55000000000000004">
      <c r="A34" s="143"/>
      <c r="B34" s="55">
        <v>14</v>
      </c>
      <c r="C34" s="99" t="s">
        <v>118</v>
      </c>
      <c r="D34" s="100" t="s">
        <v>119</v>
      </c>
      <c r="E34" s="101" t="s">
        <v>120</v>
      </c>
      <c r="F34" s="101"/>
      <c r="G34" s="101" t="s">
        <v>121</v>
      </c>
      <c r="H34" s="100" t="s">
        <v>122</v>
      </c>
      <c r="I34" s="102">
        <v>90000</v>
      </c>
      <c r="J34" s="60">
        <f t="shared" si="4"/>
        <v>40</v>
      </c>
      <c r="K34" s="60">
        <f t="shared" si="3"/>
        <v>90000</v>
      </c>
      <c r="L34" s="61">
        <f>K34-M34</f>
        <v>4285.7142857142899</v>
      </c>
      <c r="M34" s="62">
        <f>K34/105%</f>
        <v>85714.28571428571</v>
      </c>
      <c r="N34" s="63">
        <v>8</v>
      </c>
      <c r="O34" s="63">
        <v>8</v>
      </c>
      <c r="P34" s="63">
        <v>7</v>
      </c>
      <c r="Q34" s="63">
        <v>10</v>
      </c>
      <c r="R34" s="63">
        <v>7</v>
      </c>
      <c r="S34" s="48" t="s">
        <v>123</v>
      </c>
      <c r="T34" s="103"/>
      <c r="U34" s="103"/>
      <c r="V34" s="103"/>
      <c r="W34" s="36" t="s">
        <v>55</v>
      </c>
      <c r="X34" s="104"/>
      <c r="Y34" s="105" t="s">
        <v>124</v>
      </c>
      <c r="Z34" s="106" t="s">
        <v>124</v>
      </c>
    </row>
    <row r="35" spans="1:26" s="108" customFormat="1" ht="24" customHeight="1" x14ac:dyDescent="0.55000000000000004">
      <c r="A35" s="144"/>
      <c r="B35" s="109"/>
      <c r="C35" s="110"/>
      <c r="D35" s="111"/>
      <c r="E35" s="109"/>
      <c r="F35" s="109"/>
      <c r="G35" s="109"/>
      <c r="H35" s="162" t="s">
        <v>125</v>
      </c>
      <c r="I35" s="163"/>
      <c r="J35" s="44"/>
      <c r="K35" s="45">
        <f>K34</f>
        <v>90000</v>
      </c>
      <c r="L35" s="46">
        <f>L34</f>
        <v>4285.7142857142899</v>
      </c>
      <c r="M35" s="46">
        <f>M34</f>
        <v>85714.28571428571</v>
      </c>
      <c r="N35" s="47"/>
      <c r="O35" s="47"/>
      <c r="P35" s="47"/>
      <c r="Q35" s="47"/>
      <c r="R35" s="47"/>
      <c r="S35" s="48"/>
      <c r="T35" s="112"/>
      <c r="U35" s="112"/>
      <c r="V35" s="112"/>
      <c r="W35" s="36"/>
      <c r="X35" s="104"/>
      <c r="Y35" s="113"/>
      <c r="Z35" s="114"/>
    </row>
    <row r="36" spans="1:26" s="115" customFormat="1" ht="31.75" customHeight="1" thickBot="1" x14ac:dyDescent="0.6">
      <c r="A36" s="145"/>
      <c r="B36" s="116"/>
      <c r="C36" s="117"/>
      <c r="D36" s="118"/>
      <c r="E36" s="118"/>
      <c r="F36" s="118"/>
      <c r="G36" s="118"/>
      <c r="H36" s="164" t="s">
        <v>126</v>
      </c>
      <c r="I36" s="165"/>
      <c r="J36" s="119"/>
      <c r="K36" s="120">
        <f>K18+K25+K32+K35</f>
        <v>480000</v>
      </c>
      <c r="L36" s="121">
        <f t="shared" ref="L36:M36" si="5">L18+L25+L32+L35</f>
        <v>22857.142857142884</v>
      </c>
      <c r="M36" s="121">
        <f t="shared" si="5"/>
        <v>457142.85714285704</v>
      </c>
      <c r="N36" s="122"/>
      <c r="O36" s="122"/>
      <c r="P36" s="122"/>
      <c r="Q36" s="122"/>
      <c r="R36" s="123"/>
      <c r="S36" s="124"/>
      <c r="T36" s="125"/>
      <c r="U36" s="125"/>
      <c r="V36" s="125"/>
      <c r="W36" s="36"/>
      <c r="X36" s="37"/>
      <c r="Y36" s="126"/>
      <c r="Z36" s="127"/>
    </row>
    <row r="37" spans="1:26" x14ac:dyDescent="0.55000000000000004">
      <c r="B37" s="128"/>
      <c r="R37" s="130"/>
      <c r="S37" s="131"/>
      <c r="T37" s="130"/>
      <c r="U37" s="130"/>
      <c r="V37" s="130"/>
      <c r="W37" s="132"/>
    </row>
    <row r="38" spans="1:26" x14ac:dyDescent="0.55000000000000004">
      <c r="K38" s="133"/>
      <c r="R38" s="130"/>
      <c r="S38" s="131"/>
      <c r="T38" s="130"/>
      <c r="U38" s="130"/>
      <c r="V38" s="130"/>
      <c r="W38" s="134"/>
    </row>
    <row r="39" spans="1:26" x14ac:dyDescent="0.55000000000000004">
      <c r="K39" s="133"/>
      <c r="R39" s="130"/>
      <c r="S39" s="131"/>
      <c r="T39" s="130"/>
      <c r="U39" s="130"/>
      <c r="V39" s="130"/>
      <c r="W39" s="134"/>
    </row>
    <row r="40" spans="1:26" x14ac:dyDescent="0.55000000000000004">
      <c r="M40" s="133"/>
    </row>
    <row r="44" spans="1:26" x14ac:dyDescent="0.55000000000000004">
      <c r="C44" s="130"/>
      <c r="D44" s="153"/>
      <c r="E44" s="153"/>
      <c r="F44" s="153"/>
      <c r="G44" s="153"/>
      <c r="H44" s="153"/>
    </row>
  </sheetData>
  <mergeCells count="15">
    <mergeCell ref="Y12:Y13"/>
    <mergeCell ref="Z12:Z13"/>
    <mergeCell ref="B14:C14"/>
    <mergeCell ref="H18:I18"/>
    <mergeCell ref="B19:C19"/>
    <mergeCell ref="I21:I22"/>
    <mergeCell ref="D1:G1"/>
    <mergeCell ref="C11:I11"/>
    <mergeCell ref="D44:H44"/>
    <mergeCell ref="H25:I25"/>
    <mergeCell ref="B26:C26"/>
    <mergeCell ref="H32:I32"/>
    <mergeCell ref="B33:D33"/>
    <mergeCell ref="H35:I35"/>
    <mergeCell ref="H36:I36"/>
  </mergeCells>
  <pageMargins left="0" right="0.23622047244094491" top="0.74803149606299213" bottom="0.74803149606299213" header="0.31496062992125984" footer="0.31496062992125984"/>
  <pageSetup paperSize="9" fitToHeight="0" orientation="landscape" r:id="rId1"/>
  <headerFooter>
    <oddHeader>&amp;C&amp;G</oddHeader>
    <oddFooter>&amp;CPage &amp;P</oddFooter>
  </headerFooter>
  <rowBreaks count="1" manualBreakCount="1">
    <brk id="18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6BEDC11E200CA42886A2E373E032971" ma:contentTypeVersion="10" ma:contentTypeDescription="Create a new document." ma:contentTypeScope="" ma:versionID="60754170660be3e57d8a16b792433854">
  <xsd:schema xmlns:xsd="http://www.w3.org/2001/XMLSchema" xmlns:xs="http://www.w3.org/2001/XMLSchema" xmlns:p="http://schemas.microsoft.com/office/2006/metadata/properties" xmlns:ns1="http://schemas.microsoft.com/sharepoint/v3" xmlns:ns2="1ce74fca-a9d3-4367-94ff-273bbc7a18e3" xmlns:ns3="5a16d0fb-9e16-4afa-b01f-e0039f3391e9" targetNamespace="http://schemas.microsoft.com/office/2006/metadata/properties" ma:root="true" ma:fieldsID="53234dda46b404e97fe12d2741da4dee" ns1:_="" ns2:_="" ns3:_="">
    <xsd:import namespace="http://schemas.microsoft.com/sharepoint/v3"/>
    <xsd:import namespace="1ce74fca-a9d3-4367-94ff-273bbc7a18e3"/>
    <xsd:import namespace="5a16d0fb-9e16-4afa-b01f-e0039f3391e9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Scheduling Start Date" ma:description="Scheduling Start Date is a site column created by the Publishing feature. It is used to specify the date and time on which this page will first appear to site visitors." ma:internalName="PublishingStartDate">
      <xsd:simpleType>
        <xsd:restriction base="dms:Unknown"/>
      </xsd:simpleType>
    </xsd:element>
    <xsd:element name="PublishingExpirationDate" ma:index="9" nillable="true" ma:displayName="Scheduling End Date" ma:description="Scheduling End Date is a site column created by the Publishing feature. It is used to specify the date and time on which this page will no longer appear to site visitors." ma:internalName="PublishingExpirationDat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e74fca-a9d3-4367-94ff-273bbc7a18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16d0fb-9e16-4afa-b01f-e0039f3391e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1D8DE265-D654-42E3-BC41-06A7D09BF9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ce74fca-a9d3-4367-94ff-273bbc7a18e3"/>
    <ds:schemaRef ds:uri="5a16d0fb-9e16-4afa-b01f-e0039f3391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8EEF6C-8C44-4CCD-AD12-2358278EFE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84A15C-F8C9-412A-BFD4-AC87D9894F4D}">
  <ds:schemaRefs>
    <ds:schemaRef ds:uri="http://schemas.microsoft.com/office/2006/metadata/properties"/>
    <ds:schemaRef ds:uri="http://schemas.microsoft.com/sharepoint/v3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www.w3.org/XML/1998/namespace"/>
    <ds:schemaRef ds:uri="1ce74fca-a9d3-4367-94ff-273bbc7a18e3"/>
    <ds:schemaRef ds:uri="http://purl.org/dc/elements/1.1/"/>
    <ds:schemaRef ds:uri="5a16d0fb-9e16-4afa-b01f-e0039f3391e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IF2018</vt:lpstr>
      <vt:lpstr>'IF2018'!Print_Area</vt:lpstr>
      <vt:lpstr>'IF2018'!Print_Titles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Neena</dc:creator>
  <cp:lastModifiedBy>Sara</cp:lastModifiedBy>
  <dcterms:created xsi:type="dcterms:W3CDTF">2019-09-27T05:53:34Z</dcterms:created>
  <dcterms:modified xsi:type="dcterms:W3CDTF">2019-09-30T18:35:02Z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0x01010056BEDC11E200CA42886A2E373E032971</vt:lpwstr>
  </property>
</Properties>
</file>