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66925"/>
  <mc:AlternateContent xmlns:mc="http://schemas.openxmlformats.org/markup-compatibility/2006">
    <mc:Choice Requires="x15">
      <x15ac:absPath xmlns:x15ac="http://schemas.microsoft.com/office/spreadsheetml/2010/11/ac" url="C:\Users\valer\Desktop\Valerio\KM - MEL\Done\2020-12(December)\M&amp;E SKiM\"/>
    </mc:Choice>
  </mc:AlternateContent>
  <xr:revisionPtr revIDLastSave="0" documentId="13_ncr:1_{F2D7570B-7D83-4698-B5E1-7420774402E1}" xr6:coauthVersionLast="46" xr6:coauthVersionMax="46" xr10:uidLastSave="{00000000-0000-0000-0000-000000000000}"/>
  <bookViews>
    <workbookView xWindow="-120" yWindow="-120" windowWidth="20730" windowHeight="11310" xr2:uid="{752F71C7-0717-ED49-AB04-C77B1B526BA5}"/>
  </bookViews>
  <sheets>
    <sheet name="Workplan 2020 (2)" sheetId="2" r:id="rId1"/>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M30" i="2" l="1"/>
  <c r="P30" i="2" l="1"/>
  <c r="AH26" i="2"/>
  <c r="AH27" i="2" s="1"/>
  <c r="AH25" i="2"/>
  <c r="Z25" i="2"/>
  <c r="AH24" i="2"/>
  <c r="AG24" i="2"/>
  <c r="AB24" i="2"/>
  <c r="AA24" i="2"/>
  <c r="AA25" i="2" s="1"/>
  <c r="Z24" i="2"/>
  <c r="S24" i="2"/>
  <c r="AD23" i="2"/>
  <c r="W23" i="2"/>
  <c r="P23" i="2" s="1"/>
  <c r="Q23" i="2"/>
  <c r="AD22" i="2"/>
  <c r="W22" i="2"/>
  <c r="P22" i="2" s="1"/>
  <c r="Q22" i="2"/>
  <c r="AF21" i="2"/>
  <c r="AF24" i="2" s="1"/>
  <c r="Y21" i="2"/>
  <c r="W21" i="2"/>
  <c r="AD19" i="2"/>
  <c r="W19" i="2"/>
  <c r="P19" i="2" s="1"/>
  <c r="Q19" i="2"/>
  <c r="AD18" i="2"/>
  <c r="W18" i="2"/>
  <c r="P18" i="2" s="1"/>
  <c r="Q18" i="2"/>
  <c r="AD16" i="2"/>
  <c r="Y16" i="2"/>
  <c r="Y24" i="2" s="1"/>
  <c r="W16" i="2"/>
  <c r="P16" i="2" s="1"/>
  <c r="AD15" i="2"/>
  <c r="W15" i="2"/>
  <c r="P15" i="2"/>
  <c r="AD14" i="2"/>
  <c r="P14" i="2" s="1"/>
  <c r="W14" i="2"/>
  <c r="Q14" i="2"/>
  <c r="AE13" i="2"/>
  <c r="AD13" i="2" s="1"/>
  <c r="X13" i="2"/>
  <c r="W13" i="2"/>
  <c r="AD11" i="2"/>
  <c r="W11" i="2"/>
  <c r="P11" i="2" s="1"/>
  <c r="AD10" i="2"/>
  <c r="W10" i="2"/>
  <c r="P10" i="2" s="1"/>
  <c r="AI9" i="2"/>
  <c r="AI24" i="2" s="1"/>
  <c r="AE9" i="2"/>
  <c r="AE24" i="2" s="1"/>
  <c r="AB9" i="2"/>
  <c r="X9" i="2"/>
  <c r="W9" i="2" s="1"/>
  <c r="Q24" i="2" l="1"/>
  <c r="Z26" i="2"/>
  <c r="Z27" i="2" s="1"/>
  <c r="AE25" i="2"/>
  <c r="AE26" i="2"/>
  <c r="AA27" i="2"/>
  <c r="W24" i="2"/>
  <c r="Y25" i="2"/>
  <c r="AF25" i="2"/>
  <c r="AF26" i="2"/>
  <c r="AI25" i="2"/>
  <c r="AI26" i="2" s="1"/>
  <c r="AI27" i="2" s="1"/>
  <c r="P13" i="2"/>
  <c r="X24" i="2"/>
  <c r="AB25" i="2"/>
  <c r="AG25" i="2"/>
  <c r="AG26" i="2" s="1"/>
  <c r="AG27" i="2" s="1"/>
  <c r="AA26" i="2"/>
  <c r="AD9" i="2"/>
  <c r="AD21" i="2"/>
  <c r="P21" i="2" s="1"/>
  <c r="AB26" i="2"/>
  <c r="AD24" i="2" l="1"/>
  <c r="AF27" i="2"/>
  <c r="AE27" i="2"/>
  <c r="AB27" i="2"/>
  <c r="AD25" i="2"/>
  <c r="AD26" i="2" s="1"/>
  <c r="AD27" i="2" s="1"/>
  <c r="Y26" i="2"/>
  <c r="Y27" i="2" s="1"/>
  <c r="X25" i="2"/>
  <c r="P9" i="2"/>
  <c r="W25" i="2"/>
  <c r="P25" i="2" s="1"/>
  <c r="P24" i="2"/>
  <c r="X26" i="2" l="1"/>
  <c r="X27" i="2" s="1"/>
  <c r="P27" i="2"/>
  <c r="W27" i="2"/>
  <c r="W26" i="2"/>
  <c r="P26" i="2" s="1"/>
  <c r="S30" i="2" l="1"/>
  <c r="AM31" i="2"/>
</calcChain>
</file>

<file path=xl/sharedStrings.xml><?xml version="1.0" encoding="utf-8"?>
<sst xmlns="http://schemas.openxmlformats.org/spreadsheetml/2006/main" count="168" uniqueCount="120">
  <si>
    <t>Annual Work Plan and Budget (AWPB) for twelve (12) month period (January 1 2020 - 31 December 2020)</t>
  </si>
  <si>
    <t>Effective date of the agreement: 8 June 2018</t>
  </si>
  <si>
    <t>Project completion date: 30 June 2022</t>
  </si>
  <si>
    <t>Project implementation period: 8 June 2018 - 30 June 2022</t>
  </si>
  <si>
    <t>Ouctome</t>
  </si>
  <si>
    <t>Activity</t>
  </si>
  <si>
    <t>Description of Activity</t>
  </si>
  <si>
    <t>Responsibility</t>
  </si>
  <si>
    <t>Partners</t>
  </si>
  <si>
    <t>Outputs/indicators</t>
  </si>
  <si>
    <t>Measn of Verification</t>
  </si>
  <si>
    <t>Geographical Coverage</t>
  </si>
  <si>
    <t>Budget 2020</t>
  </si>
  <si>
    <t>Q1</t>
  </si>
  <si>
    <t>Q2</t>
  </si>
  <si>
    <t>Q3</t>
  </si>
  <si>
    <t>Q4</t>
  </si>
  <si>
    <t>Total costs</t>
  </si>
  <si>
    <t>Salaries and Allowances</t>
  </si>
  <si>
    <t>Consultancies</t>
  </si>
  <si>
    <t>Goods and Services</t>
  </si>
  <si>
    <t xml:space="preserve">Workshops </t>
  </si>
  <si>
    <t>Operating Costs</t>
  </si>
  <si>
    <t>Component 1: KM capacity assessment for enhanced formulation of learning needs</t>
  </si>
  <si>
    <t>1. Improved understanding of KM capacities of the key rural institutions in 3 (+2) target countries in NEN region</t>
  </si>
  <si>
    <t>Assessment of available knowledge, identification of knowledge management capacity gaps and prioritizing learning needs</t>
  </si>
  <si>
    <t>Technical Reports</t>
  </si>
  <si>
    <t>All Counties</t>
  </si>
  <si>
    <t xml:space="preserve"> </t>
  </si>
  <si>
    <t>Approach Paper on knowledge management and communication strategy</t>
  </si>
  <si>
    <t>Community of Practice members, consultants</t>
  </si>
  <si>
    <t>Working Paper</t>
  </si>
  <si>
    <t>2. Effective learning systems established and embedded across organizational processes with strengthened human and institutional capacities to manage the systematization of good practices</t>
  </si>
  <si>
    <t>Development of capacity development and innovation plans for the target countries</t>
  </si>
  <si>
    <t>VG, EV</t>
  </si>
  <si>
    <t>Sudan</t>
  </si>
  <si>
    <t>Regional workshop to kick-start implementation plans and Community of Practice establishment</t>
  </si>
  <si>
    <t>EB, EV</t>
  </si>
  <si>
    <t>Component 2: Capacity development and knowledge systematization</t>
  </si>
  <si>
    <t>Delivery of on-demand training courses in knowledge management and capacity development best practice</t>
  </si>
  <si>
    <t>Number of learning routes organized (target=1; at least 25 participants, &gt;=80% satisfaction/ effectiveness rate)</t>
  </si>
  <si>
    <t>Technical Report</t>
  </si>
  <si>
    <t>Component 3: Enhanced regional knowledge exchange.</t>
  </si>
  <si>
    <t xml:space="preserve">3. Improved knowledge exchanges among stakeholders based on increased adoption of good practices </t>
  </si>
  <si>
    <t>Set-up and regular maintenance of online portal that builds upon previous tools and capacities</t>
  </si>
  <si>
    <t>Frequency of use of knowledge products (target = 600 downloads per year and 3,000 visits per year)</t>
  </si>
  <si>
    <t>Portal usage analytic summary</t>
  </si>
  <si>
    <t>Roll-out of five knowledge symposia</t>
  </si>
  <si>
    <t xml:space="preserve">At least one national symposia organized by national partners. </t>
  </si>
  <si>
    <t>Development and dissemination of knowledge products</t>
  </si>
  <si>
    <t>Knowledge products</t>
  </si>
  <si>
    <t>Target for Planned Year (2020)</t>
  </si>
  <si>
    <t>Target for Entire Project (2018-2022)</t>
  </si>
  <si>
    <t>Progress in the previous  reporting Period (2018-2019)</t>
  </si>
  <si>
    <t>Subtotal direct cost</t>
  </si>
  <si>
    <t>2% CSP</t>
  </si>
  <si>
    <t>Programme suport cost (8%)</t>
  </si>
  <si>
    <t>Co-funding</t>
  </si>
  <si>
    <t>ICARDA</t>
  </si>
  <si>
    <t>CIHEAM</t>
  </si>
  <si>
    <t>PROCASUR</t>
  </si>
  <si>
    <t>Organization of at least 3 learning routes in the target countries</t>
  </si>
  <si>
    <t>Narrative</t>
  </si>
  <si>
    <t>Component 0: Project management (coordination, M&amp;E, steering committee)</t>
  </si>
  <si>
    <t>Project coordination</t>
  </si>
  <si>
    <t>Project management</t>
  </si>
  <si>
    <t>Monitoring and evaluation / financial audit</t>
  </si>
  <si>
    <t>AA</t>
  </si>
  <si>
    <t>country representatives, co-implementing partners</t>
  </si>
  <si>
    <t>Reviewed AWPBs, Reports</t>
  </si>
  <si>
    <t>AWPBs, Technical Reports</t>
  </si>
  <si>
    <t>Project implementation (reports, workplans, budget, ToR, MoAs)</t>
  </si>
  <si>
    <t>All countries, Sudan</t>
  </si>
  <si>
    <t>CIHEAM, Consultants</t>
  </si>
  <si>
    <t>Moldova + 1 Moodle</t>
  </si>
  <si>
    <t>Modova or Sudan</t>
  </si>
  <si>
    <t>Communication material including briefs, videos, print materials, visualizations of developed knowledge products. Newsletters.</t>
  </si>
  <si>
    <t>Planning and implementation of project activities, technical and financial reporting (#2), development and follow-up of agreements with co-implementing partners (#3) and national partners (#4) in focus countries</t>
  </si>
  <si>
    <t>Annual workplan and budget review and planning, M&amp;E plan (#1),  Mid-term evaluation: TOR (#1), Selection and Implementation (#1)</t>
  </si>
  <si>
    <t>Steering Committee</t>
  </si>
  <si>
    <t>Regular virtual meetings and email correspondance to review project progress, contribute inputs into project activities and decision making. Annual Face-to-Face Meeting (#1)</t>
  </si>
  <si>
    <t>All Counties. SC Meeting in Moldova</t>
  </si>
  <si>
    <t>EV</t>
  </si>
  <si>
    <t>Finalized Approach Paper.</t>
  </si>
  <si>
    <t>Project team members: AK=Akmal Akramkhanov, EB=Enrico Bonaiuti, BM=Bastian Mueller, VG=Valerio Graziano, EV=Emilie Vansant, MS=Murat Sartas</t>
  </si>
  <si>
    <t>MS</t>
  </si>
  <si>
    <t>Virginia Tech, Community of Practice members, consultants</t>
  </si>
  <si>
    <t>Documents uploaded online (access to developed innovation plans).</t>
  </si>
  <si>
    <t>VIRGINIA TECH</t>
  </si>
  <si>
    <t>AA, MS</t>
  </si>
  <si>
    <t>VG</t>
  </si>
  <si>
    <t>Total</t>
  </si>
  <si>
    <t>Community of Practice members, suppliers</t>
  </si>
  <si>
    <t>Budget potentially affected by COVID-19</t>
  </si>
  <si>
    <r>
      <rPr>
        <b/>
        <sz val="12"/>
        <rFont val="Arial Narrow"/>
        <family val="2"/>
      </rPr>
      <t>Overall target:</t>
    </r>
    <r>
      <rPr>
        <sz val="12"/>
        <rFont val="Arial Narrow"/>
        <family val="2"/>
      </rPr>
      <t xml:space="preserve"> New, sub-activity is added from AWPB 2020, separated project management as Component 0. To ensure AWPB, AR, Agreements are implemented in accordance with the proposal and corrective measurements are in place and adapting to the situation (e.g. COVID-19)
</t>
    </r>
    <r>
      <rPr>
        <b/>
        <sz val="12"/>
        <rFont val="Arial Narrow"/>
        <family val="2"/>
      </rPr>
      <t xml:space="preserve">Progress: </t>
    </r>
    <r>
      <rPr>
        <sz val="12"/>
        <rFont val="Arial Narrow"/>
        <family val="2"/>
      </rPr>
      <t xml:space="preserve">Developed workplans, financial reports, MoA, progress reports, liaison with stakeholders. The activity follows the scheduled plan and during Q1/2020 has assessed the impact of COVID-19 on project activities.
</t>
    </r>
    <r>
      <rPr>
        <b/>
        <sz val="12"/>
        <rFont val="Arial Narrow"/>
        <family val="2"/>
      </rPr>
      <t>Plan 2020:</t>
    </r>
    <r>
      <rPr>
        <sz val="12"/>
        <rFont val="Arial Narrow"/>
        <family val="2"/>
      </rPr>
      <t xml:space="preserve"> Finalize AWPB 2020, annual report, overal coordination, liaison with stakeholders, organize events.
</t>
    </r>
    <r>
      <rPr>
        <b/>
        <sz val="12"/>
        <color rgb="FF7030A0"/>
        <rFont val="Arial Narrow"/>
        <family val="2"/>
      </rPr>
      <t>COVID-19 Impact</t>
    </r>
    <r>
      <rPr>
        <sz val="12"/>
        <color rgb="FF7030A0"/>
        <rFont val="Arial Narrow"/>
        <family val="2"/>
      </rPr>
      <t>:</t>
    </r>
    <r>
      <rPr>
        <sz val="12"/>
        <rFont val="Arial Narrow"/>
        <family val="2"/>
      </rPr>
      <t xml:space="preserve"> The activity has been planned with 25% Coordinator time as expected activities in March (Sudan) and June ( Moldova) are postponed and most probably a face-to-face training in Morocco will be postponed. Budget utilization is expected to be implemented as proposed.</t>
    </r>
  </si>
  <si>
    <r>
      <rPr>
        <b/>
        <sz val="12"/>
        <rFont val="Arial Narrow"/>
        <family val="2"/>
      </rPr>
      <t>Overall target:</t>
    </r>
    <r>
      <rPr>
        <sz val="12"/>
        <rFont val="Arial Narrow"/>
        <family val="2"/>
      </rPr>
      <t xml:space="preserve"> New, sub-activity is added from AWPB 2020, separated project management as Component 0. To implement project M&amp;E acivities in accordance with IFAD Evaluation Framework.</t>
    </r>
    <r>
      <rPr>
        <b/>
        <sz val="12"/>
        <rFont val="Arial Narrow"/>
        <family val="2"/>
      </rPr>
      <t xml:space="preserve">
Progress:</t>
    </r>
    <r>
      <rPr>
        <sz val="12"/>
        <rFont val="Arial Narrow"/>
        <family val="2"/>
      </rPr>
      <t xml:space="preserve"> The project team developed and published the Mid-term evaluation TOR.  Project management related outputs are extracted here: Impact pathway of the project; M&amp;E plan; AWPB 2018-2019. </t>
    </r>
    <r>
      <rPr>
        <b/>
        <sz val="12"/>
        <rFont val="Arial Narrow"/>
        <family val="2"/>
      </rPr>
      <t xml:space="preserve">
Plan 2020</t>
    </r>
    <r>
      <rPr>
        <sz val="12"/>
        <rFont val="Arial Narrow"/>
        <family val="2"/>
      </rPr>
      <t xml:space="preserve">: Detailed M&amp;E plan with indicators to measure progress; Screening Mid-term evaluation applicants in March-April and schedule mid-term evaluation during the last quarter of 2020;  AWPB 2020.
</t>
    </r>
    <r>
      <rPr>
        <b/>
        <sz val="12"/>
        <color rgb="FF7030A0"/>
        <rFont val="Arial Narrow"/>
        <family val="2"/>
      </rPr>
      <t>COVID-19 Impact</t>
    </r>
    <r>
      <rPr>
        <b/>
        <sz val="12"/>
        <rFont val="Arial Narrow"/>
        <family val="2"/>
      </rPr>
      <t xml:space="preserve">: </t>
    </r>
    <r>
      <rPr>
        <sz val="12"/>
        <rFont val="Arial Narrow"/>
        <family val="2"/>
      </rPr>
      <t>The mid-term evaluation may be post-poned to Q1/2021 in case several activities under component 2 will be delayed. This will impact on the consultancy and workshop budget. The staff time from EB (10%) is provided in-kind.</t>
    </r>
  </si>
  <si>
    <r>
      <rPr>
        <b/>
        <sz val="12"/>
        <rFont val="Arial Narrow"/>
        <family val="2"/>
      </rPr>
      <t>Overall target:</t>
    </r>
    <r>
      <rPr>
        <sz val="12"/>
        <rFont val="Arial Narrow"/>
        <family val="2"/>
      </rPr>
      <t xml:space="preserve"> Assessment of KM in target organizations: institutional KM mapping to identify key partners; inventory of current practices, capacity gaps and learning needs.
</t>
    </r>
    <r>
      <rPr>
        <b/>
        <sz val="12"/>
        <rFont val="Arial Narrow"/>
        <family val="2"/>
      </rPr>
      <t>Progress:</t>
    </r>
    <r>
      <rPr>
        <sz val="12"/>
        <rFont val="Arial Narrow"/>
        <family val="2"/>
      </rPr>
      <t xml:space="preserve"> Stakeholder selection; Capacity Needs Assessment (CNA) of stakeholders in focus countries completed.
</t>
    </r>
    <r>
      <rPr>
        <b/>
        <sz val="12"/>
        <rFont val="Arial Narrow"/>
        <family val="2"/>
      </rPr>
      <t>Plan 2020:</t>
    </r>
    <r>
      <rPr>
        <sz val="12"/>
        <rFont val="Arial Narrow"/>
        <family val="2"/>
      </rPr>
      <t xml:space="preserve"> Reports from institutions committing to integration of KM, active projects. EV has planned 100% time in this activity.
</t>
    </r>
    <r>
      <rPr>
        <b/>
        <sz val="12"/>
        <color rgb="FF7030A0"/>
        <rFont val="Arial Narrow"/>
        <family val="2"/>
      </rPr>
      <t>COVID-19 Impact</t>
    </r>
    <r>
      <rPr>
        <sz val="12"/>
        <rFont val="Arial Narrow"/>
        <family val="2"/>
      </rPr>
      <t>: No impact is expected on this activity. However Emilie Vansant will start a PhD in June and we have initiated a recruitment for a dedicated research fellow to continue the support for this activty and 1.4.</t>
    </r>
  </si>
  <si>
    <r>
      <rPr>
        <b/>
        <sz val="12"/>
        <rFont val="Arial Narrow"/>
        <family val="2"/>
      </rPr>
      <t>Overall target:</t>
    </r>
    <r>
      <rPr>
        <sz val="12"/>
        <rFont val="Arial Narrow"/>
        <family val="2"/>
      </rPr>
      <t xml:space="preserve"> Paper based on a combination of consultations, desktop studies and field visits.</t>
    </r>
    <r>
      <rPr>
        <b/>
        <sz val="12"/>
        <rFont val="Arial Narrow"/>
        <family val="2"/>
      </rPr>
      <t xml:space="preserve">
Progress:</t>
    </r>
    <r>
      <rPr>
        <sz val="12"/>
        <rFont val="Arial Narrow"/>
        <family val="2"/>
      </rPr>
      <t xml:space="preserve"> Elements of Approach Paper identified, consultations on formulating the document completed.</t>
    </r>
    <r>
      <rPr>
        <b/>
        <sz val="12"/>
        <rFont val="Arial Narrow"/>
        <family val="2"/>
      </rPr>
      <t xml:space="preserve">
Plan 2020:</t>
    </r>
    <r>
      <rPr>
        <sz val="12"/>
        <rFont val="Arial Narrow"/>
        <family val="2"/>
      </rPr>
      <t xml:space="preserve"> Finalized Approach Paper; develop manuscript to submit to international journal for publication. MS time is estimated at 20%.
</t>
    </r>
    <r>
      <rPr>
        <b/>
        <sz val="12"/>
        <color rgb="FF7030A0"/>
        <rFont val="Arial Narrow"/>
        <family val="2"/>
      </rPr>
      <t>COVID-19 Impact:</t>
    </r>
    <r>
      <rPr>
        <sz val="12"/>
        <rFont val="Arial Narrow"/>
        <family val="2"/>
      </rPr>
      <t xml:space="preserve"> No impact is expected on this activity.</t>
    </r>
  </si>
  <si>
    <r>
      <rPr>
        <b/>
        <sz val="12"/>
        <rFont val="Arial Narrow"/>
        <family val="2"/>
      </rPr>
      <t>Overall target:</t>
    </r>
    <r>
      <rPr>
        <sz val="12"/>
        <rFont val="Arial Narrow"/>
        <family val="2"/>
      </rPr>
      <t xml:space="preserve"> Jointly develop innovation plan for a capacity development, KM and communication strategies to enhance in-country institutional capacity.</t>
    </r>
    <r>
      <rPr>
        <b/>
        <sz val="12"/>
        <rFont val="Arial Narrow"/>
        <family val="2"/>
      </rPr>
      <t xml:space="preserve">
Progress:</t>
    </r>
    <r>
      <rPr>
        <sz val="12"/>
        <rFont val="Arial Narrow"/>
        <family val="2"/>
      </rPr>
      <t xml:space="preserve"> 3-writeshops conducted to discuss and develop innovation plans. KM strategy, KM and communication plans developed.</t>
    </r>
    <r>
      <rPr>
        <b/>
        <sz val="12"/>
        <rFont val="Arial Narrow"/>
        <family val="2"/>
      </rPr>
      <t xml:space="preserve">
Plan 2020:</t>
    </r>
    <r>
      <rPr>
        <sz val="12"/>
        <rFont val="Arial Narrow"/>
        <family val="2"/>
      </rPr>
      <t xml:space="preserve"> No major activities. Upload and access to finalized and formatted documents online. No time is estimated for this activity.
</t>
    </r>
    <r>
      <rPr>
        <b/>
        <sz val="12"/>
        <color rgb="FF7030A0"/>
        <rFont val="Arial Narrow"/>
        <family val="2"/>
      </rPr>
      <t>COVID-19 Impact:</t>
    </r>
    <r>
      <rPr>
        <b/>
        <sz val="12"/>
        <rFont val="Arial Narrow"/>
        <family val="2"/>
      </rPr>
      <t xml:space="preserve"> </t>
    </r>
    <r>
      <rPr>
        <sz val="12"/>
        <rFont val="Arial Narrow"/>
        <family val="2"/>
      </rPr>
      <t>No impact is expected on this activity.</t>
    </r>
  </si>
  <si>
    <r>
      <rPr>
        <b/>
        <sz val="12"/>
        <rFont val="Arial Narrow"/>
        <family val="2"/>
      </rPr>
      <t>Overall target:</t>
    </r>
    <r>
      <rPr>
        <sz val="12"/>
        <rFont val="Arial Narrow"/>
        <family val="2"/>
      </rPr>
      <t xml:space="preserve"> Regional workshop to introduce implementation plans and to establish CoPs.</t>
    </r>
    <r>
      <rPr>
        <b/>
        <sz val="12"/>
        <rFont val="Arial Narrow"/>
        <family val="2"/>
      </rPr>
      <t xml:space="preserve">
Progress:</t>
    </r>
    <r>
      <rPr>
        <sz val="12"/>
        <rFont val="Arial Narrow"/>
        <family val="2"/>
      </rPr>
      <t xml:space="preserve"> Cross-country CoP regional workshop in Rabat, November 2020. Three CoPs established.</t>
    </r>
    <r>
      <rPr>
        <b/>
        <sz val="12"/>
        <rFont val="Arial Narrow"/>
        <family val="2"/>
      </rPr>
      <t xml:space="preserve">
Plan 2020:</t>
    </r>
    <r>
      <rPr>
        <sz val="12"/>
        <rFont val="Arial Narrow"/>
        <family val="2"/>
      </rPr>
      <t xml:space="preserve"> Develop ToR for CoPs to operationalize by National Partners, define roles and responsibilities, coordination. Implement CoPs under unified knowledge (innovation) platform. Assess and demonstrate the "value" of knowledge to decision makers, implemented by VTech. MS and VTech time is estimated at 2.5% while National Focal points will be dedicated full time starting from June.
</t>
    </r>
    <r>
      <rPr>
        <b/>
        <sz val="12"/>
        <color rgb="FF7030A0"/>
        <rFont val="Arial Narrow"/>
        <family val="2"/>
      </rPr>
      <t>COVID-19 Impact</t>
    </r>
    <r>
      <rPr>
        <sz val="12"/>
        <rFont val="Arial Narrow"/>
        <family val="2"/>
      </rPr>
      <t>: The field visit scheduled in Sudan during March has been postponed to September. We expect national partners to conduct initial COP facilitation as long as the situation (lock-down) improves between June and December.</t>
    </r>
  </si>
  <si>
    <r>
      <rPr>
        <b/>
        <sz val="12"/>
        <rFont val="Arial Narrow"/>
        <family val="2"/>
        <charset val="204"/>
      </rPr>
      <t>Overall target:</t>
    </r>
    <r>
      <rPr>
        <sz val="12"/>
        <rFont val="Arial Narrow"/>
        <family val="2"/>
      </rPr>
      <t xml:space="preserve"> Series of tailored capacity development training courses and materials, provided as face to face and online (Moodle).</t>
    </r>
    <r>
      <rPr>
        <b/>
        <sz val="12"/>
        <rFont val="Arial Narrow"/>
        <family val="2"/>
        <charset val="204"/>
      </rPr>
      <t xml:space="preserve">
Progress:</t>
    </r>
    <r>
      <rPr>
        <sz val="12"/>
        <rFont val="Arial Narrow"/>
        <family val="2"/>
        <charset val="204"/>
      </rPr>
      <t xml:space="preserve"> Training course on BigData in Rabat on December 10-14, 2018 to assess existing portals and capacities at national level. </t>
    </r>
    <r>
      <rPr>
        <b/>
        <sz val="12"/>
        <rFont val="Arial Narrow"/>
        <family val="2"/>
        <charset val="204"/>
      </rPr>
      <t xml:space="preserve">
Plan 2020:</t>
    </r>
    <r>
      <rPr>
        <sz val="12"/>
        <rFont val="Arial Narrow"/>
        <family val="2"/>
        <charset val="204"/>
      </rPr>
      <t xml:space="preserve"> One training course in 2020 by CIHEAM-Bari in Moldova</t>
    </r>
    <r>
      <rPr>
        <sz val="12"/>
        <color rgb="FF0070C0"/>
        <rFont val="Arial Narrow"/>
        <family val="2"/>
        <charset val="204"/>
      </rPr>
      <t xml:space="preserve">. </t>
    </r>
    <r>
      <rPr>
        <sz val="12"/>
        <rFont val="Arial Narrow"/>
        <family val="2"/>
        <charset val="204"/>
      </rPr>
      <t xml:space="preserve">In addition, develop curriculum for on-demand training course on KM. MS time is estimated at 2.5%, AA time is part of activity 0.1 coordination while CIHEAM will dedicate full time team during the implementation period (preparation, implementation and reporting).
</t>
    </r>
    <r>
      <rPr>
        <b/>
        <sz val="12"/>
        <color rgb="FF7030A0"/>
        <rFont val="Arial Narrow"/>
        <family val="2"/>
      </rPr>
      <t>COVID-19 Impact</t>
    </r>
    <r>
      <rPr>
        <b/>
        <sz val="12"/>
        <rFont val="Arial Narrow"/>
        <family val="2"/>
      </rPr>
      <t>:</t>
    </r>
    <r>
      <rPr>
        <sz val="12"/>
        <rFont val="Arial Narrow"/>
        <family val="2"/>
        <charset val="204"/>
      </rPr>
      <t xml:space="preserve"> We had scheduled one Traning course in Sudan with VT and two courses with CHIEAM in Moldova and Morocco. We have rescheduled two in 2021 and maitained one in Moldova after the summer period.</t>
    </r>
  </si>
  <si>
    <r>
      <rPr>
        <b/>
        <sz val="12"/>
        <rFont val="Arial Narrow"/>
        <family val="2"/>
        <charset val="204"/>
      </rPr>
      <t>Overall target:</t>
    </r>
    <r>
      <rPr>
        <sz val="12"/>
        <rFont val="Arial Narrow"/>
        <family val="2"/>
      </rPr>
      <t xml:space="preserve"> Screening and selection of best practices and organization of three Learning Routes in target countries. Handbook material of learning objectives of selected case studies.</t>
    </r>
    <r>
      <rPr>
        <b/>
        <sz val="12"/>
        <rFont val="Arial Narrow"/>
        <family val="2"/>
        <charset val="204"/>
      </rPr>
      <t xml:space="preserve">
Progress:</t>
    </r>
    <r>
      <rPr>
        <sz val="12"/>
        <rFont val="Arial Narrow"/>
        <family val="2"/>
        <charset val="204"/>
      </rPr>
      <t xml:space="preserve"> Discussion and formulation of agreement with PROCASUR.</t>
    </r>
    <r>
      <rPr>
        <b/>
        <sz val="12"/>
        <rFont val="Arial Narrow"/>
        <family val="2"/>
        <charset val="204"/>
      </rPr>
      <t xml:space="preserve">
Plan 2020:</t>
    </r>
    <r>
      <rPr>
        <sz val="12"/>
        <rFont val="Arial Narrow"/>
        <family val="2"/>
        <charset val="204"/>
      </rPr>
      <t xml:space="preserve"> Identification of priority-needs based best practices (in 3 countries); Systematization in country Source Book/ Case Studies; Design and implementation of Learning Route; Coaching, follow up of action/ Innovation Plans. AA time is part of activity 0.1 coordination while PROCASUR will dedicate full time team during implementation phase.
</t>
    </r>
    <r>
      <rPr>
        <b/>
        <sz val="12"/>
        <color rgb="FF7030A0"/>
        <rFont val="Arial Narrow"/>
        <family val="2"/>
      </rPr>
      <t xml:space="preserve">COVID-19 Impact: </t>
    </r>
    <r>
      <rPr>
        <sz val="12"/>
        <rFont val="Arial Narrow"/>
        <family val="2"/>
        <charset val="204"/>
      </rPr>
      <t>The Systematization phase was scheduled for March 2020 but will be postponed during June-August in order to achieve the implementation of the learning route within 2020.</t>
    </r>
  </si>
  <si>
    <r>
      <rPr>
        <b/>
        <sz val="12"/>
        <rFont val="Arial Narrow"/>
        <family val="2"/>
        <charset val="204"/>
      </rPr>
      <t>Overall target:</t>
    </r>
    <r>
      <rPr>
        <sz val="12"/>
        <rFont val="Arial Narrow"/>
        <family val="2"/>
      </rPr>
      <t xml:space="preserve"> Develop KM online portal, ensure info-sharing. Link with Rural Solutions Portal and WOCAT.</t>
    </r>
    <r>
      <rPr>
        <b/>
        <sz val="12"/>
        <rFont val="Arial Narrow"/>
        <family val="2"/>
        <charset val="204"/>
      </rPr>
      <t xml:space="preserve">
Progress:</t>
    </r>
    <r>
      <rPr>
        <sz val="12"/>
        <rFont val="Arial Narrow"/>
        <family val="2"/>
        <charset val="204"/>
      </rPr>
      <t xml:space="preserve"> Project website created while portal is launched. Portal concept developed, designed and launched with interoperable repository.</t>
    </r>
    <r>
      <rPr>
        <b/>
        <sz val="12"/>
        <rFont val="Arial Narrow"/>
        <family val="2"/>
        <charset val="204"/>
      </rPr>
      <t xml:space="preserve">
Plan 2020:</t>
    </r>
    <r>
      <rPr>
        <sz val="12"/>
        <rFont val="Arial Narrow"/>
        <family val="2"/>
        <charset val="204"/>
      </rPr>
      <t xml:space="preserve"> Fine-tune, maintenance and integration of tools, populate with knowledge products, increase the use frequency. VG time is estimated at 50%.
</t>
    </r>
    <r>
      <rPr>
        <b/>
        <sz val="12"/>
        <color rgb="FF7030A0"/>
        <rFont val="Arial Narrow"/>
        <family val="2"/>
      </rPr>
      <t>COVID-19 Impact</t>
    </r>
    <r>
      <rPr>
        <b/>
        <sz val="12"/>
        <rFont val="Arial Narrow"/>
        <family val="2"/>
      </rPr>
      <t>:</t>
    </r>
    <r>
      <rPr>
        <sz val="12"/>
        <rFont val="Arial Narrow"/>
        <family val="2"/>
        <charset val="204"/>
      </rPr>
      <t xml:space="preserve"> No impact is expected on this activity.</t>
    </r>
  </si>
  <si>
    <r>
      <rPr>
        <b/>
        <sz val="12"/>
        <rFont val="Arial Narrow"/>
        <family val="2"/>
        <charset val="204"/>
      </rPr>
      <t>Overall target:</t>
    </r>
    <r>
      <rPr>
        <sz val="12"/>
        <rFont val="Arial Narrow"/>
        <family val="2"/>
      </rPr>
      <t xml:space="preserve"> Series of events, symposia, to share best practices on topics related to KM and specificied three project areas.</t>
    </r>
    <r>
      <rPr>
        <b/>
        <sz val="12"/>
        <rFont val="Arial Narrow"/>
        <family val="2"/>
        <charset val="204"/>
      </rPr>
      <t xml:space="preserve">
Progress:</t>
    </r>
    <r>
      <rPr>
        <sz val="12"/>
        <rFont val="Arial Narrow"/>
        <family val="2"/>
        <charset val="204"/>
      </rPr>
      <t xml:space="preserve"> Two symposium organized (in Morocco and Moldova in 2019) on different topics related to project areas.</t>
    </r>
    <r>
      <rPr>
        <b/>
        <sz val="12"/>
        <rFont val="Arial Narrow"/>
        <family val="2"/>
        <charset val="204"/>
      </rPr>
      <t xml:space="preserve">
Plan 2020:</t>
    </r>
    <r>
      <rPr>
        <sz val="12"/>
        <rFont val="Arial Narrow"/>
        <family val="2"/>
        <charset val="204"/>
      </rPr>
      <t xml:space="preserve"> At least one national symposia organized by national partners. AA time is part of activity 0.1 coordination.
</t>
    </r>
    <r>
      <rPr>
        <b/>
        <sz val="12"/>
        <color rgb="FF7030A0"/>
        <rFont val="Arial Narrow"/>
        <family val="2"/>
      </rPr>
      <t>COVID-19 Impact:</t>
    </r>
    <r>
      <rPr>
        <b/>
        <sz val="12"/>
        <rFont val="Arial Narrow"/>
        <family val="2"/>
      </rPr>
      <t xml:space="preserve"> </t>
    </r>
    <r>
      <rPr>
        <sz val="12"/>
        <rFont val="Arial Narrow"/>
        <family val="2"/>
        <charset val="204"/>
      </rPr>
      <t>No impact is expected on this activity.</t>
    </r>
  </si>
  <si>
    <r>
      <rPr>
        <b/>
        <sz val="12"/>
        <rFont val="Arial Narrow"/>
        <family val="2"/>
        <charset val="204"/>
      </rPr>
      <t>Overall target:</t>
    </r>
    <r>
      <rPr>
        <sz val="12"/>
        <rFont val="Arial Narrow"/>
        <family val="2"/>
      </rPr>
      <t xml:space="preserve"> Packaging stakeholder knowledge into accessible products: infographics, booklets, short promo video-infographics, courses.</t>
    </r>
    <r>
      <rPr>
        <b/>
        <sz val="12"/>
        <rFont val="Arial Narrow"/>
        <family val="2"/>
        <charset val="204"/>
      </rPr>
      <t xml:space="preserve">
Progress:</t>
    </r>
    <r>
      <rPr>
        <sz val="12"/>
        <rFont val="Arial Narrow"/>
        <family val="2"/>
        <charset val="204"/>
      </rPr>
      <t xml:space="preserve"> Total of 7 key products generated by ICARDA and implementing partners out of 62 created overall, including reports, presentations, information and communication products.</t>
    </r>
    <r>
      <rPr>
        <b/>
        <sz val="12"/>
        <rFont val="Arial Narrow"/>
        <family val="2"/>
        <charset val="204"/>
      </rPr>
      <t xml:space="preserve">
Plan 2020:</t>
    </r>
    <r>
      <rPr>
        <sz val="12"/>
        <rFont val="Arial Narrow"/>
        <family val="2"/>
        <charset val="204"/>
      </rPr>
      <t xml:space="preserve"> Newsletters; at least 7 communication products originating from stakeholder knowledge base. AA time is part of activity 0.1 coordination.
</t>
    </r>
    <r>
      <rPr>
        <b/>
        <sz val="12"/>
        <color rgb="FF7030A0"/>
        <rFont val="Arial Narrow"/>
        <family val="2"/>
      </rPr>
      <t>COVID-19 Impact:</t>
    </r>
    <r>
      <rPr>
        <sz val="12"/>
        <rFont val="Arial Narrow"/>
        <family val="2"/>
        <charset val="204"/>
      </rPr>
      <t xml:space="preserve"> No impact is expected on this activity.</t>
    </r>
  </si>
  <si>
    <t>Who?</t>
  </si>
  <si>
    <t>Budget to Partners</t>
  </si>
  <si>
    <t>VIRGINIA TECH + National Partners</t>
  </si>
  <si>
    <t>National Partners</t>
  </si>
  <si>
    <r>
      <rPr>
        <b/>
        <sz val="12"/>
        <rFont val="Arial Narrow"/>
        <family val="2"/>
      </rPr>
      <t>Overall target:</t>
    </r>
    <r>
      <rPr>
        <sz val="12"/>
        <rFont val="Arial Narrow"/>
        <family val="2"/>
      </rPr>
      <t xml:space="preserve"> New, sub-activity is added from AWPB 2020, separated project management as Component 0. Partners provide inputs into the project decisions.</t>
    </r>
    <r>
      <rPr>
        <b/>
        <sz val="12"/>
        <rFont val="Arial Narrow"/>
        <family val="2"/>
      </rPr>
      <t xml:space="preserve">
Progress:</t>
    </r>
    <r>
      <rPr>
        <sz val="12"/>
        <rFont val="Arial Narrow"/>
        <family val="2"/>
      </rPr>
      <t xml:space="preserve"> Formed Steering Committee (SC); developed ToRs for national committees to establish and support by the project; conducted SC meeting in 2019.</t>
    </r>
    <r>
      <rPr>
        <b/>
        <sz val="12"/>
        <rFont val="Arial Narrow"/>
        <family val="2"/>
      </rPr>
      <t xml:space="preserve">
Plan 2020:</t>
    </r>
    <r>
      <rPr>
        <sz val="12"/>
        <rFont val="Arial Narrow"/>
        <family val="2"/>
      </rPr>
      <t xml:space="preserve"> SC committee meeting, virtual review AWPB on a quarterly basis. Finalize engagement of national focal point to support CoP actions (Activity 1.4). Focal points will support coordination at national level for Symposia in 3.2. AA time is included in activity 0.1.
</t>
    </r>
    <r>
      <rPr>
        <b/>
        <sz val="12"/>
        <color rgb="FF7030A0"/>
        <rFont val="Arial Narrow"/>
        <family val="2"/>
      </rPr>
      <t>COVID-19 Impact</t>
    </r>
    <r>
      <rPr>
        <sz val="12"/>
        <rFont val="Arial Narrow"/>
        <family val="2"/>
      </rPr>
      <t>: Steering Committee is expected to take place in November (Moldova) and we dont expect delay due to COVID-19. The Steering Committee may however organized in a country without restrictions or virtually. Staff time for the activity is provided in-kind by project partners.</t>
    </r>
  </si>
  <si>
    <t>YEAR 2: Jan 2020 - Jun 2020</t>
  </si>
  <si>
    <t>YEAR 2: Jun 2020 - Dec 2020</t>
  </si>
  <si>
    <t>Funds to carry to 2021 - 19,000 USD
15,000 USD mid-term evaluation
4,000 USD workshop cost to switch to consultancy to support evaluator by local specialist</t>
  </si>
  <si>
    <t>Funds to carry to 2021 - 24,000 USD. Since travel restricted, consider:
Option 1: Develop various e-learning courses (requires budget line change from workshop to Goods and Services);
Option 2: Organize regional workshop in 2021 (no budget line change)</t>
  </si>
  <si>
    <t>Funds to carry to 2021 - 16,000 USD
6,000 USD workshop/travel
10,000 USD partner funds</t>
  </si>
  <si>
    <t>Funds to carry to 2021 - 4,000 USD (operating costs)</t>
  </si>
  <si>
    <t>Funds to carry to 2021 - 40,000 USD (travel restrictions)
Option 1: consider 6,000 USD for video instruction development of LR methodology in 2020 (requires budget line change from workshop to Goods and Services);
Option 2: consider 40,000 USD to develop organizational/country KM Strategy in 2021 (requires budget line change from workshop to Goods and Services) (additionally to brainstorm further on what and how)</t>
  </si>
  <si>
    <t>One training course organized (at least 20 participants; &gt;=80% satisfaction/effectiveness rate) + 1 MOODLE module;
Develop curriculum for on-demand training course on KM.</t>
  </si>
  <si>
    <t>ToR and Action Plans (#3) for CoPs (or innovation platforms); National working meetings (#1) in country to evaluate institutional knowledge "value"</t>
  </si>
  <si>
    <t>1) Reports on institutions committed to the project detailing baseline in KM including capacity assessment and options/responses to address identified gaps /. 2) Report detailing organizational overview and active projects. 3) Report on IFAD Projects x countries with Knowledge Entry point.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</si>
</sst>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_(* #,##0.00_);_(* \(#,##0.00\);_(* &quot;-&quot;??_);_(@_)"/>
    <numFmt numFmtId="165" formatCode="[$$-409]#,##0"/>
    <numFmt numFmtId="166" formatCode="[$$-409]#,##0.00"/>
    <numFmt numFmtId="167" formatCode="_(* #,##0_);_(* \(#,##0\);_(* &quot;-&quot;??_);_(@_)"/>
  </numFmts>
  <fonts count="30" x14ac:knownFonts="1">
    <font>
      <sz val="10"/>
      <name val="Arial"/>
      <family val="2"/>
    </font>
    <font>
      <sz val="11"/>
      <color theme="1"/>
      <name val="Calibri"/>
      <family val="2"/>
      <scheme val="minor"/>
    </font>
    <font>
      <sz val="10"/>
      <name val="Arial"/>
      <family val="2"/>
    </font>
    <font>
      <b/>
      <sz val="11"/>
      <name val="Arial Narrow"/>
      <family val="2"/>
    </font>
    <font>
      <sz val="11"/>
      <name val="Arial Narrow"/>
      <family val="2"/>
    </font>
    <font>
      <b/>
      <sz val="11"/>
      <color rgb="FFFFFFFF"/>
      <name val="Arial Narrow"/>
      <family val="2"/>
    </font>
    <font>
      <b/>
      <sz val="11"/>
      <color theme="0"/>
      <name val="Arial Narrow"/>
      <family val="2"/>
    </font>
    <font>
      <sz val="11"/>
      <color rgb="FFFFFFFF"/>
      <name val="Arial Narrow"/>
      <family val="2"/>
    </font>
    <font>
      <sz val="11"/>
      <color theme="1"/>
      <name val="Arial Narrow"/>
      <family val="2"/>
    </font>
    <font>
      <sz val="13"/>
      <color theme="1"/>
      <name val="Arial Narrow"/>
      <family val="2"/>
    </font>
    <font>
      <sz val="13"/>
      <name val="Arial Narrow"/>
      <family val="2"/>
    </font>
    <font>
      <b/>
      <sz val="13"/>
      <name val="Arial Narrow"/>
      <family val="2"/>
    </font>
    <font>
      <sz val="11"/>
      <name val="Helvetica"/>
      <family val="2"/>
    </font>
    <font>
      <sz val="12"/>
      <name val="Arial Narrow"/>
      <family val="2"/>
    </font>
    <font>
      <b/>
      <sz val="12"/>
      <name val="Arial Narrow"/>
      <family val="2"/>
    </font>
    <font>
      <sz val="12"/>
      <name val="Arial Narrow"/>
      <family val="2"/>
      <charset val="204"/>
    </font>
    <font>
      <b/>
      <sz val="12"/>
      <name val="Arial Narrow"/>
      <family val="2"/>
      <charset val="204"/>
    </font>
    <font>
      <sz val="12"/>
      <color rgb="FF0070C0"/>
      <name val="Arial Narrow"/>
      <family val="2"/>
      <charset val="204"/>
    </font>
    <font>
      <b/>
      <sz val="11"/>
      <color rgb="FFC00000"/>
      <name val="Arial Narrow"/>
      <family val="2"/>
    </font>
    <font>
      <sz val="11"/>
      <color theme="1"/>
      <name val="Calibri"/>
      <family val="2"/>
      <scheme val="minor"/>
    </font>
    <font>
      <b/>
      <sz val="13"/>
      <color rgb="FF7030A0"/>
      <name val="Arial Narrow"/>
      <family val="2"/>
    </font>
    <font>
      <b/>
      <sz val="11"/>
      <color theme="1"/>
      <name val="Arial Narrow"/>
      <family val="2"/>
    </font>
    <font>
      <b/>
      <sz val="11"/>
      <color rgb="FF7030A0"/>
      <name val="Helvetica"/>
      <family val="2"/>
    </font>
    <font>
      <b/>
      <sz val="11"/>
      <color rgb="FF7030A0"/>
      <name val="Arial Narrow"/>
      <family val="2"/>
    </font>
    <font>
      <b/>
      <sz val="12"/>
      <color rgb="FF7030A0"/>
      <name val="Arial Narrow"/>
      <family val="2"/>
    </font>
    <font>
      <sz val="12"/>
      <color rgb="FF7030A0"/>
      <name val="Arial Narrow"/>
      <family val="2"/>
    </font>
    <font>
      <sz val="12"/>
      <color theme="1"/>
      <name val="Calibri"/>
      <family val="2"/>
      <scheme val="minor"/>
    </font>
    <font>
      <sz val="11"/>
      <color rgb="FFFF0000"/>
      <name val="Arial Narrow"/>
      <family val="2"/>
    </font>
    <font>
      <b/>
      <sz val="11"/>
      <color rgb="FFFF0000"/>
      <name val="Arial Narrow"/>
      <family val="2"/>
      <charset val="204"/>
    </font>
    <font>
      <b/>
      <sz val="10"/>
      <name val="Arial"/>
      <family val="2"/>
    </font>
  </fonts>
  <fills count="9">
    <fill>
      <patternFill patternType="none"/>
    </fill>
    <fill>
      <patternFill patternType="gray125"/>
    </fill>
    <fill>
      <patternFill patternType="solid">
        <fgColor theme="0"/>
        <bgColor indexed="64"/>
      </patternFill>
    </fill>
    <fill>
      <patternFill patternType="solid">
        <fgColor rgb="FF16365C"/>
        <bgColor indexed="64"/>
      </patternFill>
    </fill>
    <fill>
      <patternFill patternType="solid">
        <fgColor theme="6" tint="0.59999389629810485"/>
        <bgColor indexed="64"/>
      </patternFill>
    </fill>
    <fill>
      <patternFill patternType="solid">
        <fgColor theme="4" tint="-0.499984740745262"/>
        <bgColor indexed="64"/>
      </patternFill>
    </fill>
    <fill>
      <patternFill patternType="solid">
        <fgColor theme="3" tint="0.39997558519241921"/>
        <bgColor indexed="64"/>
      </patternFill>
    </fill>
    <fill>
      <patternFill patternType="solid">
        <fgColor theme="2" tint="-9.9978637043366805E-2"/>
        <bgColor indexed="64"/>
      </patternFill>
    </fill>
    <fill>
      <patternFill patternType="solid">
        <fgColor theme="0" tint="-4.9989318521683403E-2"/>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style="thin">
        <color auto="1"/>
      </left>
      <right/>
      <top/>
      <bottom/>
      <diagonal/>
    </border>
    <border>
      <left/>
      <right/>
      <top/>
      <bottom style="thin">
        <color auto="1"/>
      </bottom>
      <diagonal/>
    </border>
    <border>
      <left style="thin">
        <color auto="1"/>
      </left>
      <right style="thin">
        <color auto="1"/>
      </right>
      <top/>
      <bottom style="thin">
        <color auto="1"/>
      </bottom>
      <diagonal/>
    </border>
    <border>
      <left style="thin">
        <color auto="1"/>
      </left>
      <right style="thin">
        <color auto="1"/>
      </right>
      <top/>
      <bottom/>
      <diagonal/>
    </border>
  </borders>
  <cellStyleXfs count="10">
    <xf numFmtId="0" fontId="0" fillId="0" borderId="0"/>
    <xf numFmtId="9" fontId="2" fillId="0" borderId="0" applyFont="0" applyFill="0" applyBorder="0" applyAlignment="0" applyProtection="0"/>
    <xf numFmtId="0" fontId="19" fillId="0" borderId="0"/>
    <xf numFmtId="43" fontId="19" fillId="0" borderId="0" applyFont="0" applyFill="0" applyBorder="0" applyAlignment="0" applyProtection="0"/>
    <xf numFmtId="164" fontId="2" fillId="0" borderId="0" applyFont="0" applyFill="0" applyBorder="0" applyAlignment="0" applyProtection="0"/>
    <xf numFmtId="0" fontId="1" fillId="0" borderId="0"/>
    <xf numFmtId="164" fontId="26" fillId="0" borderId="0" applyFont="0" applyFill="0" applyBorder="0" applyAlignment="0" applyProtection="0"/>
    <xf numFmtId="43" fontId="1" fillId="0" borderId="0" applyFont="0" applyFill="0" applyBorder="0" applyAlignment="0" applyProtection="0"/>
    <xf numFmtId="9" fontId="26" fillId="0" borderId="0" applyFont="0" applyFill="0" applyBorder="0" applyAlignment="0" applyProtection="0"/>
    <xf numFmtId="0" fontId="26" fillId="0" borderId="0"/>
  </cellStyleXfs>
  <cellXfs count="116">
    <xf numFmtId="0" fontId="0" fillId="0" borderId="0" xfId="0"/>
    <xf numFmtId="0" fontId="3" fillId="2" borderId="0" xfId="0" applyFont="1" applyFill="1"/>
    <xf numFmtId="0" fontId="3" fillId="2" borderId="0" xfId="0" applyFont="1" applyFill="1" applyAlignment="1">
      <alignment horizontal="center" vertical="center"/>
    </xf>
    <xf numFmtId="0" fontId="3" fillId="2" borderId="0" xfId="0" applyFont="1" applyFill="1" applyAlignment="1">
      <alignment horizontal="left" vertical="center"/>
    </xf>
    <xf numFmtId="0" fontId="4" fillId="2" borderId="0" xfId="0" applyFont="1" applyFill="1" applyAlignment="1">
      <alignment horizontal="center" wrapText="1"/>
    </xf>
    <xf numFmtId="0" fontId="4" fillId="2" borderId="0" xfId="0" applyFont="1" applyFill="1"/>
    <xf numFmtId="49" fontId="4" fillId="2" borderId="0" xfId="0" applyNumberFormat="1" applyFont="1" applyFill="1" applyAlignment="1">
      <alignment wrapText="1"/>
    </xf>
    <xf numFmtId="0" fontId="4" fillId="2" borderId="0" xfId="0" applyFont="1" applyFill="1" applyAlignment="1">
      <alignment vertical="top" wrapText="1"/>
    </xf>
    <xf numFmtId="165" fontId="4" fillId="2" borderId="0" xfId="0" applyNumberFormat="1" applyFont="1" applyFill="1" applyAlignment="1">
      <alignment horizontal="right" vertical="center" wrapText="1"/>
    </xf>
    <xf numFmtId="0" fontId="4" fillId="0" borderId="0" xfId="0" applyFont="1"/>
    <xf numFmtId="0" fontId="3" fillId="0" borderId="0" xfId="0" applyFont="1"/>
    <xf numFmtId="0" fontId="4" fillId="0" borderId="0" xfId="0" applyFont="1" applyAlignment="1">
      <alignment horizontal="center" vertical="center"/>
    </xf>
    <xf numFmtId="0" fontId="4" fillId="0" borderId="0" xfId="0" applyFont="1" applyAlignment="1">
      <alignment vertical="top" wrapText="1"/>
    </xf>
    <xf numFmtId="0" fontId="3" fillId="2" borderId="0" xfId="0" applyFont="1" applyFill="1" applyAlignment="1">
      <alignment horizontal="center" vertical="center" wrapText="1"/>
    </xf>
    <xf numFmtId="0" fontId="3" fillId="2" borderId="0" xfId="0" applyFont="1" applyFill="1" applyAlignment="1">
      <alignment horizontal="left" vertical="center" wrapText="1"/>
    </xf>
    <xf numFmtId="165" fontId="4" fillId="0" borderId="0" xfId="0" applyNumberFormat="1" applyFont="1"/>
    <xf numFmtId="0" fontId="4" fillId="0" borderId="0" xfId="0" applyFont="1" applyAlignment="1">
      <alignment wrapText="1"/>
    </xf>
    <xf numFmtId="0" fontId="4" fillId="0" borderId="0" xfId="0" applyFont="1" applyAlignment="1">
      <alignment horizontal="center" wrapText="1"/>
    </xf>
    <xf numFmtId="49" fontId="4" fillId="0" borderId="0" xfId="0" applyNumberFormat="1" applyFont="1" applyAlignment="1">
      <alignment wrapText="1"/>
    </xf>
    <xf numFmtId="0" fontId="4" fillId="0" borderId="0" xfId="0" applyFont="1" applyAlignment="1">
      <alignment horizontal="center" vertical="top" wrapText="1"/>
    </xf>
    <xf numFmtId="165" fontId="4" fillId="0" borderId="0" xfId="0" applyNumberFormat="1" applyFont="1" applyAlignment="1">
      <alignment horizontal="right" vertical="center" wrapText="1"/>
    </xf>
    <xf numFmtId="0" fontId="5" fillId="3" borderId="1" xfId="0" applyFont="1" applyFill="1" applyBorder="1" applyAlignment="1">
      <alignment horizontal="center" vertical="top" wrapText="1"/>
    </xf>
    <xf numFmtId="0" fontId="6" fillId="5" borderId="1" xfId="0" applyFont="1" applyFill="1" applyBorder="1" applyAlignment="1">
      <alignment horizontal="center" vertical="center"/>
    </xf>
    <xf numFmtId="0" fontId="6" fillId="5" borderId="1" xfId="0" applyFont="1" applyFill="1" applyBorder="1" applyAlignment="1">
      <alignment horizontal="center" vertical="center" wrapText="1"/>
    </xf>
    <xf numFmtId="0" fontId="4" fillId="0" borderId="0" xfId="0" applyFont="1" applyAlignment="1">
      <alignment horizontal="right" vertical="center"/>
    </xf>
    <xf numFmtId="165" fontId="4" fillId="6" borderId="4" xfId="0" applyNumberFormat="1" applyFont="1" applyFill="1" applyBorder="1" applyAlignment="1">
      <alignment horizontal="right" vertical="center"/>
    </xf>
    <xf numFmtId="0" fontId="4" fillId="7" borderId="1" xfId="0" applyFont="1" applyFill="1" applyBorder="1" applyAlignment="1">
      <alignment horizontal="center" vertical="center"/>
    </xf>
    <xf numFmtId="0" fontId="4" fillId="2" borderId="1" xfId="0" applyFont="1" applyFill="1" applyBorder="1" applyAlignment="1">
      <alignment horizontal="center" vertical="center"/>
    </xf>
    <xf numFmtId="0" fontId="4" fillId="0" borderId="1" xfId="0" applyFont="1" applyBorder="1" applyAlignment="1">
      <alignment horizontal="center" vertical="center" wrapText="1"/>
    </xf>
    <xf numFmtId="49" fontId="8" fillId="2" borderId="1" xfId="0" applyNumberFormat="1" applyFont="1" applyFill="1" applyBorder="1" applyAlignment="1">
      <alignment horizontal="center" vertical="center" wrapText="1"/>
    </xf>
    <xf numFmtId="0" fontId="8" fillId="2" borderId="1" xfId="0" applyFont="1" applyFill="1" applyBorder="1" applyAlignment="1">
      <alignment vertical="center" wrapText="1"/>
    </xf>
    <xf numFmtId="3" fontId="9" fillId="2" borderId="1" xfId="0" applyNumberFormat="1" applyFont="1" applyFill="1" applyBorder="1" applyAlignment="1">
      <alignment horizontal="center" vertical="center" wrapText="1"/>
    </xf>
    <xf numFmtId="165" fontId="10" fillId="2" borderId="1" xfId="0" applyNumberFormat="1" applyFont="1" applyFill="1" applyBorder="1" applyAlignment="1">
      <alignment horizontal="center" vertical="center"/>
    </xf>
    <xf numFmtId="0" fontId="4" fillId="2" borderId="0" xfId="0" applyFont="1" applyFill="1" applyAlignment="1">
      <alignment horizontal="right" vertical="center"/>
    </xf>
    <xf numFmtId="0" fontId="8" fillId="2" borderId="1" xfId="0" applyFont="1" applyFill="1" applyBorder="1" applyAlignment="1">
      <alignment horizontal="left" vertical="center" wrapText="1"/>
    </xf>
    <xf numFmtId="0" fontId="4" fillId="0" borderId="0" xfId="0" applyFont="1" applyAlignment="1">
      <alignment vertical="top"/>
    </xf>
    <xf numFmtId="0" fontId="4" fillId="0" borderId="0" xfId="0" applyFont="1" applyAlignment="1">
      <alignment horizontal="center" vertical="top"/>
    </xf>
    <xf numFmtId="49" fontId="4" fillId="0" borderId="0" xfId="0" applyNumberFormat="1" applyFont="1" applyAlignment="1">
      <alignment vertical="top" wrapText="1"/>
    </xf>
    <xf numFmtId="165" fontId="11" fillId="8" borderId="1" xfId="0" applyNumberFormat="1" applyFont="1" applyFill="1" applyBorder="1" applyAlignment="1">
      <alignment horizontal="center" vertical="center"/>
    </xf>
    <xf numFmtId="165" fontId="11" fillId="0" borderId="1" xfId="0" applyNumberFormat="1" applyFont="1" applyBorder="1" applyAlignment="1">
      <alignment horizontal="center" vertical="center"/>
    </xf>
    <xf numFmtId="49" fontId="4" fillId="0" borderId="0" xfId="0" applyNumberFormat="1" applyFont="1"/>
    <xf numFmtId="0" fontId="12" fillId="0" borderId="0" xfId="0" applyFont="1"/>
    <xf numFmtId="165" fontId="10" fillId="2" borderId="1" xfId="0" applyNumberFormat="1" applyFont="1" applyFill="1" applyBorder="1" applyAlignment="1">
      <alignment horizontal="center" vertical="center" wrapText="1"/>
    </xf>
    <xf numFmtId="165" fontId="13" fillId="2" borderId="1" xfId="0" applyNumberFormat="1" applyFont="1" applyFill="1" applyBorder="1" applyAlignment="1">
      <alignment horizontal="left" vertical="center" wrapText="1"/>
    </xf>
    <xf numFmtId="165" fontId="15" fillId="2" borderId="1" xfId="0" applyNumberFormat="1" applyFont="1" applyFill="1" applyBorder="1" applyAlignment="1">
      <alignment horizontal="left" vertical="center" wrapText="1"/>
    </xf>
    <xf numFmtId="165" fontId="10" fillId="0" borderId="1" xfId="0" applyNumberFormat="1" applyFont="1" applyFill="1" applyBorder="1" applyAlignment="1">
      <alignment horizontal="center" vertical="center"/>
    </xf>
    <xf numFmtId="165" fontId="13" fillId="0" borderId="1" xfId="0" applyNumberFormat="1" applyFont="1" applyFill="1" applyBorder="1" applyAlignment="1">
      <alignment horizontal="left" vertical="center" wrapText="1"/>
    </xf>
    <xf numFmtId="0" fontId="8" fillId="0" borderId="1" xfId="0" applyFont="1" applyFill="1" applyBorder="1" applyAlignment="1">
      <alignment horizontal="left" vertical="center" wrapText="1"/>
    </xf>
    <xf numFmtId="49" fontId="8" fillId="0" borderId="1" xfId="0" applyNumberFormat="1" applyFont="1" applyFill="1" applyBorder="1" applyAlignment="1">
      <alignment horizontal="center" vertical="center" wrapText="1"/>
    </xf>
    <xf numFmtId="165" fontId="10" fillId="0" borderId="1" xfId="0" applyNumberFormat="1" applyFont="1" applyFill="1" applyBorder="1" applyAlignment="1">
      <alignment horizontal="center" vertical="center" wrapText="1"/>
    </xf>
    <xf numFmtId="166" fontId="4" fillId="0" borderId="0" xfId="0" applyNumberFormat="1" applyFont="1"/>
    <xf numFmtId="165" fontId="20" fillId="2" borderId="1" xfId="0" applyNumberFormat="1" applyFont="1" applyFill="1" applyBorder="1" applyAlignment="1">
      <alignment horizontal="center" vertical="center"/>
    </xf>
    <xf numFmtId="165" fontId="11" fillId="2" borderId="1" xfId="0" applyNumberFormat="1" applyFont="1" applyFill="1" applyBorder="1" applyAlignment="1">
      <alignment horizontal="center" vertical="center"/>
    </xf>
    <xf numFmtId="165" fontId="23" fillId="0" borderId="1" xfId="0" applyNumberFormat="1" applyFont="1" applyBorder="1" applyAlignment="1">
      <alignment horizontal="right" vertical="center" wrapText="1"/>
    </xf>
    <xf numFmtId="9" fontId="23" fillId="0" borderId="1" xfId="1" applyFont="1" applyBorder="1" applyAlignment="1">
      <alignment horizontal="right" vertical="center" wrapText="1"/>
    </xf>
    <xf numFmtId="0" fontId="0" fillId="4" borderId="0" xfId="0" applyFill="1" applyBorder="1" applyAlignment="1">
      <alignment horizontal="center"/>
    </xf>
    <xf numFmtId="0" fontId="6" fillId="5" borderId="0" xfId="0" applyFont="1" applyFill="1" applyBorder="1" applyAlignment="1">
      <alignment horizontal="center" vertical="center" wrapText="1"/>
    </xf>
    <xf numFmtId="165" fontId="4" fillId="6" borderId="0" xfId="0" applyNumberFormat="1" applyFont="1" applyFill="1" applyBorder="1" applyAlignment="1">
      <alignment horizontal="right" vertical="center"/>
    </xf>
    <xf numFmtId="165" fontId="10" fillId="2" borderId="0" xfId="0" applyNumberFormat="1" applyFont="1" applyFill="1" applyBorder="1" applyAlignment="1">
      <alignment horizontal="center" vertical="center"/>
    </xf>
    <xf numFmtId="165" fontId="11" fillId="8" borderId="0" xfId="0" applyNumberFormat="1" applyFont="1" applyFill="1" applyBorder="1" applyAlignment="1">
      <alignment horizontal="center" vertical="center"/>
    </xf>
    <xf numFmtId="165" fontId="11" fillId="0" borderId="0" xfId="0" applyNumberFormat="1" applyFont="1" applyBorder="1" applyAlignment="1">
      <alignment horizontal="center" vertical="center"/>
    </xf>
    <xf numFmtId="165" fontId="20" fillId="0" borderId="1" xfId="0" applyNumberFormat="1" applyFont="1" applyFill="1" applyBorder="1" applyAlignment="1">
      <alignment horizontal="center" vertical="center"/>
    </xf>
    <xf numFmtId="0" fontId="18" fillId="0" borderId="0" xfId="0" applyFont="1" applyFill="1" applyAlignment="1">
      <alignment horizontal="center"/>
    </xf>
    <xf numFmtId="165" fontId="5" fillId="3" borderId="6" xfId="0" applyNumberFormat="1" applyFont="1" applyFill="1" applyBorder="1" applyAlignment="1">
      <alignment horizontal="center" vertical="center" wrapText="1"/>
    </xf>
    <xf numFmtId="0" fontId="5" fillId="3" borderId="1" xfId="0" applyFont="1" applyFill="1" applyBorder="1" applyAlignment="1">
      <alignment horizontal="center" vertical="center" wrapText="1"/>
    </xf>
    <xf numFmtId="0" fontId="3" fillId="0" borderId="0" xfId="0" applyFont="1" applyAlignment="1">
      <alignment horizontal="center"/>
    </xf>
    <xf numFmtId="0" fontId="8" fillId="2" borderId="1" xfId="0" applyFont="1" applyFill="1" applyBorder="1" applyAlignment="1">
      <alignment horizontal="center" vertical="center" wrapText="1"/>
    </xf>
    <xf numFmtId="0" fontId="27" fillId="2" borderId="0" xfId="0" applyFont="1" applyFill="1" applyAlignment="1">
      <alignment vertical="center" wrapText="1"/>
    </xf>
    <xf numFmtId="167" fontId="27" fillId="2" borderId="0" xfId="4" applyNumberFormat="1" applyFont="1" applyFill="1" applyAlignment="1">
      <alignment vertical="center" wrapText="1"/>
    </xf>
    <xf numFmtId="167" fontId="28" fillId="2" borderId="0" xfId="4" applyNumberFormat="1" applyFont="1" applyFill="1" applyAlignment="1">
      <alignment vertical="center" wrapText="1"/>
    </xf>
    <xf numFmtId="9" fontId="4" fillId="0" borderId="0" xfId="1" applyFont="1"/>
    <xf numFmtId="0" fontId="3" fillId="0" borderId="0" xfId="0" applyFont="1" applyAlignment="1">
      <alignment horizontal="left" vertical="center" wrapText="1"/>
    </xf>
    <xf numFmtId="0" fontId="21" fillId="2" borderId="4" xfId="0" applyFont="1" applyFill="1" applyBorder="1" applyAlignment="1">
      <alignment vertical="center" wrapText="1"/>
    </xf>
    <xf numFmtId="0" fontId="21" fillId="2" borderId="1" xfId="0" applyFont="1" applyFill="1" applyBorder="1" applyAlignment="1">
      <alignment vertical="center" wrapText="1"/>
    </xf>
    <xf numFmtId="0" fontId="21" fillId="2" borderId="8" xfId="0" applyFont="1" applyFill="1" applyBorder="1" applyAlignment="1">
      <alignment vertical="center" wrapText="1"/>
    </xf>
    <xf numFmtId="0" fontId="3" fillId="0" borderId="1" xfId="0" applyFont="1" applyBorder="1" applyAlignment="1">
      <alignment horizontal="left" vertical="center" wrapText="1"/>
    </xf>
    <xf numFmtId="0" fontId="29" fillId="0" borderId="0" xfId="0" applyFont="1"/>
    <xf numFmtId="0" fontId="3" fillId="2" borderId="0" xfId="0" applyFont="1" applyFill="1" applyAlignment="1">
      <alignment vertical="top" wrapText="1"/>
    </xf>
    <xf numFmtId="0" fontId="3" fillId="0" borderId="0" xfId="0" applyFont="1" applyAlignment="1">
      <alignment vertical="top" wrapText="1"/>
    </xf>
    <xf numFmtId="0" fontId="21" fillId="2" borderId="1" xfId="0" applyFont="1" applyFill="1" applyBorder="1" applyAlignment="1">
      <alignment horizontal="left" vertical="center" wrapText="1"/>
    </xf>
    <xf numFmtId="0" fontId="29" fillId="0" borderId="1" xfId="0" applyFont="1" applyFill="1" applyBorder="1" applyAlignment="1">
      <alignment horizontal="left" vertical="center" wrapText="1"/>
    </xf>
    <xf numFmtId="0" fontId="22" fillId="0" borderId="5" xfId="0" applyFont="1" applyBorder="1" applyAlignment="1">
      <alignment horizontal="left"/>
    </xf>
    <xf numFmtId="0" fontId="22" fillId="0" borderId="2" xfId="0" applyFont="1" applyBorder="1" applyAlignment="1">
      <alignment horizontal="left"/>
    </xf>
    <xf numFmtId="0" fontId="22" fillId="0" borderId="3" xfId="0" applyFont="1" applyBorder="1" applyAlignment="1">
      <alignment horizontal="left"/>
    </xf>
    <xf numFmtId="0" fontId="8" fillId="0" borderId="8" xfId="0" applyFont="1" applyBorder="1" applyAlignment="1">
      <alignment horizontal="left" vertical="center"/>
    </xf>
    <xf numFmtId="0" fontId="8" fillId="0" borderId="1" xfId="0" applyFont="1" applyBorder="1" applyAlignment="1">
      <alignment horizontal="left" vertical="center"/>
    </xf>
    <xf numFmtId="0" fontId="21" fillId="0" borderId="1" xfId="0" applyFont="1" applyBorder="1" applyAlignment="1">
      <alignment horizontal="left" vertical="center"/>
    </xf>
    <xf numFmtId="0" fontId="18" fillId="0" borderId="0" xfId="0" applyFont="1" applyFill="1" applyAlignment="1">
      <alignment horizontal="center"/>
    </xf>
    <xf numFmtId="0" fontId="8" fillId="2" borderId="4" xfId="0" applyFont="1" applyFill="1" applyBorder="1" applyAlignment="1">
      <alignment horizontal="center" vertical="center" wrapText="1"/>
    </xf>
    <xf numFmtId="0" fontId="8" fillId="2" borderId="8" xfId="0" applyFont="1" applyFill="1" applyBorder="1" applyAlignment="1">
      <alignment horizontal="center" vertical="center" wrapText="1"/>
    </xf>
    <xf numFmtId="0" fontId="7" fillId="6" borderId="5" xfId="0" applyFont="1" applyFill="1" applyBorder="1" applyAlignment="1">
      <alignment horizontal="left" vertical="center" wrapText="1"/>
    </xf>
    <xf numFmtId="0" fontId="0" fillId="6" borderId="2" xfId="0" applyFill="1" applyBorder="1" applyAlignment="1">
      <alignment horizontal="left"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8" fillId="2" borderId="1" xfId="0" applyFont="1" applyFill="1" applyBorder="1" applyAlignment="1">
      <alignment horizontal="center" vertical="center" wrapText="1"/>
    </xf>
    <xf numFmtId="0" fontId="0" fillId="0" borderId="1" xfId="0" applyBorder="1" applyAlignment="1">
      <alignment wrapText="1"/>
    </xf>
    <xf numFmtId="0" fontId="7" fillId="6" borderId="2" xfId="0" applyFont="1" applyFill="1" applyBorder="1" applyAlignment="1">
      <alignment horizontal="left" vertical="center" wrapText="1"/>
    </xf>
    <xf numFmtId="0" fontId="7" fillId="6" borderId="3" xfId="0" applyFont="1" applyFill="1" applyBorder="1" applyAlignment="1">
      <alignment horizontal="left" vertical="center" wrapText="1"/>
    </xf>
    <xf numFmtId="0" fontId="5" fillId="3" borderId="4" xfId="0" applyFont="1" applyFill="1" applyBorder="1" applyAlignment="1">
      <alignment horizontal="center" vertical="center" wrapText="1"/>
    </xf>
    <xf numFmtId="0" fontId="0" fillId="0" borderId="8" xfId="0" applyBorder="1" applyAlignment="1">
      <alignment horizontal="center" vertical="center" wrapText="1"/>
    </xf>
    <xf numFmtId="0" fontId="5" fillId="3" borderId="2" xfId="0" applyFont="1" applyFill="1" applyBorder="1" applyAlignment="1">
      <alignment horizontal="center" vertical="top" wrapText="1"/>
    </xf>
    <xf numFmtId="165" fontId="5" fillId="3" borderId="6" xfId="0" applyNumberFormat="1" applyFont="1" applyFill="1" applyBorder="1" applyAlignment="1">
      <alignment horizontal="center" vertical="center" wrapText="1"/>
    </xf>
    <xf numFmtId="0" fontId="8" fillId="2" borderId="9" xfId="0" applyFont="1" applyFill="1" applyBorder="1" applyAlignment="1">
      <alignment horizontal="center" vertical="center" wrapText="1"/>
    </xf>
    <xf numFmtId="0" fontId="3" fillId="0" borderId="0" xfId="0" applyFont="1" applyAlignment="1">
      <alignment horizontal="center"/>
    </xf>
    <xf numFmtId="0" fontId="5" fillId="3" borderId="1" xfId="0" applyFont="1" applyFill="1" applyBorder="1" applyAlignment="1">
      <alignment horizontal="center" vertical="center" wrapText="1"/>
    </xf>
    <xf numFmtId="0" fontId="5" fillId="3" borderId="1" xfId="0" applyFont="1" applyFill="1" applyBorder="1" applyAlignment="1">
      <alignment horizontal="left" vertical="center" wrapText="1"/>
    </xf>
    <xf numFmtId="0" fontId="5" fillId="3" borderId="2" xfId="0" applyFont="1" applyFill="1" applyBorder="1" applyAlignment="1">
      <alignment horizontal="center" vertical="center" wrapText="1"/>
    </xf>
    <xf numFmtId="0" fontId="5" fillId="3" borderId="3" xfId="0" applyFont="1" applyFill="1" applyBorder="1" applyAlignment="1">
      <alignment horizontal="center" vertical="center" wrapText="1"/>
    </xf>
    <xf numFmtId="49" fontId="5" fillId="3" borderId="1" xfId="0" applyNumberFormat="1" applyFont="1" applyFill="1" applyBorder="1" applyAlignment="1">
      <alignment horizontal="center" vertical="center" wrapText="1"/>
    </xf>
    <xf numFmtId="0" fontId="5" fillId="3" borderId="8" xfId="0" applyFont="1" applyFill="1" applyBorder="1" applyAlignment="1">
      <alignment horizontal="center" vertical="center" wrapText="1"/>
    </xf>
    <xf numFmtId="0" fontId="3" fillId="4" borderId="7" xfId="0" applyFont="1" applyFill="1" applyBorder="1" applyAlignment="1">
      <alignment horizontal="center"/>
    </xf>
    <xf numFmtId="0" fontId="0" fillId="4" borderId="7" xfId="0" applyFill="1" applyBorder="1" applyAlignment="1">
      <alignment horizontal="center"/>
    </xf>
    <xf numFmtId="0" fontId="3" fillId="2" borderId="1" xfId="0" applyFont="1" applyFill="1" applyBorder="1" applyAlignment="1">
      <alignment vertical="center" wrapText="1"/>
    </xf>
    <xf numFmtId="0" fontId="3" fillId="0" borderId="1" xfId="0" applyFont="1" applyFill="1" applyBorder="1" applyAlignment="1">
      <alignment vertical="center" wrapText="1"/>
    </xf>
    <xf numFmtId="0" fontId="3" fillId="0" borderId="1" xfId="0" applyFont="1" applyFill="1" applyBorder="1" applyAlignment="1">
      <alignment horizontal="left" vertical="center" wrapText="1"/>
    </xf>
    <xf numFmtId="0" fontId="3" fillId="2" borderId="1" xfId="0" applyFont="1" applyFill="1" applyBorder="1" applyAlignment="1">
      <alignment horizontal="left" vertical="center" wrapText="1"/>
    </xf>
  </cellXfs>
  <cellStyles count="10">
    <cellStyle name="Comma" xfId="4" builtinId="3"/>
    <cellStyle name="Comma 2" xfId="3" xr:uid="{7884C236-20E0-724E-9CD2-DB4808A8F12D}"/>
    <cellStyle name="Comma 2 2" xfId="7" xr:uid="{50BAE1DE-21CC-4D69-BBF3-3548D0E0C796}"/>
    <cellStyle name="Comma 3" xfId="6" xr:uid="{1A96BAF1-79DA-4D4E-A30F-5640671F7FDA}"/>
    <cellStyle name="Normal" xfId="0" builtinId="0"/>
    <cellStyle name="Normal 2" xfId="2" xr:uid="{56202184-F908-574B-B36C-1DDE2E17FEC2}"/>
    <cellStyle name="Normal 2 2" xfId="5" xr:uid="{C0A2E861-2B82-47F5-93DC-C4EAF49062F8}"/>
    <cellStyle name="Normal 3" xfId="9" xr:uid="{75E2ACA3-3D9D-48AC-B915-85550855839C}"/>
    <cellStyle name="Percent" xfId="1" builtinId="5"/>
    <cellStyle name="Percent 2" xfId="8" xr:uid="{B2016370-4A1A-432F-93B0-A3A11D3B9FB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6EC21C-CFEA-4820-B19D-D41AB2A60F63}">
  <sheetPr>
    <pageSetUpPr fitToPage="1"/>
  </sheetPr>
  <dimension ref="A1:AT33"/>
  <sheetViews>
    <sheetView showGridLines="0" tabSelected="1" zoomScale="80" zoomScaleNormal="80" zoomScalePageLayoutView="70" workbookViewId="0">
      <pane ySplit="7" topLeftCell="A8" activePane="bottomLeft" state="frozen"/>
      <selection activeCell="B7" sqref="B7"/>
      <selection pane="bottomLeft" activeCell="J9" sqref="J9"/>
    </sheetView>
  </sheetViews>
  <sheetFormatPr defaultColWidth="11.42578125" defaultRowHeight="16.5" x14ac:dyDescent="0.3"/>
  <cols>
    <col min="1" max="1" width="19" style="9" customWidth="1"/>
    <col min="2" max="2" width="9.5703125" style="11" customWidth="1"/>
    <col min="3" max="3" width="35" style="71" customWidth="1"/>
    <col min="4" max="7" width="4.42578125" style="9" hidden="1" customWidth="1"/>
    <col min="8" max="8" width="11.5703125" style="17" hidden="1" customWidth="1"/>
    <col min="9" max="9" width="17.42578125" style="18" bestFit="1" customWidth="1"/>
    <col min="10" max="10" width="46.140625" style="78" customWidth="1"/>
    <col min="11" max="11" width="14.140625" style="12" customWidth="1"/>
    <col min="12" max="12" width="15" style="12" customWidth="1"/>
    <col min="13" max="15" width="17.42578125" style="12" customWidth="1"/>
    <col min="16" max="16" width="10.42578125" style="20" bestFit="1" customWidth="1"/>
    <col min="17" max="18" width="10.42578125" style="20" customWidth="1"/>
    <col min="19" max="20" width="10.42578125" style="20" bestFit="1" customWidth="1"/>
    <col min="21" max="21" width="3.5703125" style="9" customWidth="1"/>
    <col min="22" max="22" width="1.5703125" style="9" bestFit="1" customWidth="1"/>
    <col min="23" max="23" width="9.42578125" style="10" bestFit="1" customWidth="1"/>
    <col min="24" max="24" width="10.42578125" style="9" bestFit="1" customWidth="1"/>
    <col min="25" max="25" width="11.140625" style="9" bestFit="1" customWidth="1"/>
    <col min="26" max="26" width="9.42578125" style="9" bestFit="1" customWidth="1"/>
    <col min="27" max="27" width="9.85546875" style="9" bestFit="1" customWidth="1"/>
    <col min="28" max="28" width="8.5703125" style="9" bestFit="1" customWidth="1"/>
    <col min="29" max="29" width="8.5703125" style="9" customWidth="1"/>
    <col min="30" max="30" width="9.42578125" style="10" bestFit="1" customWidth="1"/>
    <col min="31" max="31" width="10.42578125" style="9" bestFit="1" customWidth="1"/>
    <col min="32" max="32" width="11.140625" style="9" bestFit="1" customWidth="1"/>
    <col min="33" max="33" width="9.42578125" style="9" bestFit="1" customWidth="1"/>
    <col min="34" max="34" width="9.85546875" style="9" bestFit="1" customWidth="1"/>
    <col min="35" max="35" width="8.5703125" style="9" bestFit="1" customWidth="1"/>
    <col min="36" max="36" width="5.42578125" style="9" customWidth="1"/>
    <col min="37" max="37" width="162.140625" style="9" customWidth="1"/>
    <col min="38" max="38" width="53.28515625" style="9" customWidth="1"/>
    <col min="39" max="16384" width="11.42578125" style="9"/>
  </cols>
  <sheetData>
    <row r="1" spans="1:46" x14ac:dyDescent="0.3">
      <c r="A1" s="1" t="s">
        <v>0</v>
      </c>
      <c r="B1" s="2"/>
      <c r="C1" s="3"/>
      <c r="D1" s="4"/>
      <c r="E1" s="4"/>
      <c r="F1" s="5"/>
      <c r="G1" s="5"/>
      <c r="H1" s="4"/>
      <c r="I1" s="6"/>
      <c r="J1" s="77"/>
      <c r="K1" s="7"/>
      <c r="L1" s="7"/>
      <c r="M1" s="7"/>
      <c r="N1" s="7"/>
      <c r="O1" s="7"/>
      <c r="P1" s="8"/>
      <c r="Q1" s="8"/>
      <c r="R1" s="8"/>
      <c r="S1" s="8"/>
      <c r="T1" s="8"/>
    </row>
    <row r="2" spans="1:46" x14ac:dyDescent="0.3">
      <c r="A2" s="9" t="s">
        <v>1</v>
      </c>
      <c r="C2" s="14"/>
      <c r="D2" s="4"/>
      <c r="E2" s="4"/>
      <c r="F2" s="5"/>
      <c r="G2" s="5"/>
      <c r="H2" s="4"/>
      <c r="I2" s="6"/>
      <c r="J2" s="77"/>
      <c r="K2" s="7"/>
      <c r="L2" s="7"/>
      <c r="M2" s="7"/>
      <c r="N2" s="7"/>
      <c r="O2" s="7"/>
      <c r="P2" s="8"/>
      <c r="Q2" s="8"/>
      <c r="R2" s="8"/>
      <c r="S2" s="8"/>
      <c r="T2" s="8"/>
      <c r="U2" s="12"/>
      <c r="X2" s="103"/>
      <c r="Y2" s="103"/>
      <c r="Z2" s="103"/>
      <c r="AA2" s="103"/>
      <c r="AB2" s="103"/>
      <c r="AC2" s="65"/>
      <c r="AE2" s="103"/>
      <c r="AF2" s="103"/>
      <c r="AG2" s="103"/>
      <c r="AH2" s="103"/>
      <c r="AI2" s="103"/>
    </row>
    <row r="3" spans="1:46" x14ac:dyDescent="0.3">
      <c r="A3" s="5" t="s">
        <v>2</v>
      </c>
      <c r="B3" s="13"/>
      <c r="C3" s="14"/>
      <c r="D3" s="4"/>
      <c r="E3" s="4"/>
      <c r="F3" s="5"/>
      <c r="G3" s="5"/>
      <c r="H3" s="4"/>
      <c r="I3" s="6"/>
      <c r="J3" s="77"/>
      <c r="K3" s="7"/>
      <c r="L3" s="7"/>
      <c r="M3" s="7"/>
      <c r="N3" s="7"/>
      <c r="O3" s="7"/>
      <c r="P3" s="8"/>
      <c r="Q3" s="8"/>
      <c r="R3" s="8"/>
      <c r="S3" s="8"/>
      <c r="T3" s="8"/>
      <c r="X3" s="15"/>
      <c r="Y3" s="15"/>
      <c r="Z3" s="15"/>
      <c r="AA3" s="15"/>
      <c r="AB3" s="15"/>
      <c r="AC3" s="15"/>
      <c r="AE3" s="15"/>
      <c r="AF3" s="15"/>
      <c r="AG3" s="15"/>
      <c r="AH3" s="15"/>
      <c r="AI3" s="15"/>
    </row>
    <row r="4" spans="1:46" x14ac:dyDescent="0.3">
      <c r="A4" s="9" t="s">
        <v>3</v>
      </c>
      <c r="C4" s="14"/>
      <c r="D4" s="5"/>
      <c r="E4" s="5"/>
      <c r="F4" s="5"/>
      <c r="G4" s="5"/>
      <c r="H4" s="4"/>
      <c r="I4" s="6"/>
      <c r="J4" s="77"/>
      <c r="K4" s="7"/>
      <c r="L4" s="7"/>
      <c r="M4" s="7"/>
      <c r="N4" s="7"/>
      <c r="O4" s="7"/>
      <c r="P4" s="8"/>
      <c r="Q4" s="8"/>
      <c r="R4" s="8"/>
      <c r="S4" s="8"/>
      <c r="T4" s="8"/>
      <c r="U4" s="16"/>
    </row>
    <row r="5" spans="1:46" x14ac:dyDescent="0.3">
      <c r="A5" s="9" t="s">
        <v>84</v>
      </c>
    </row>
    <row r="6" spans="1:46" ht="14.1" customHeight="1" x14ac:dyDescent="0.3">
      <c r="A6" s="104" t="s">
        <v>4</v>
      </c>
      <c r="B6" s="104" t="s">
        <v>5</v>
      </c>
      <c r="C6" s="105" t="s">
        <v>6</v>
      </c>
      <c r="D6" s="104">
        <v>2020</v>
      </c>
      <c r="E6" s="106"/>
      <c r="F6" s="106"/>
      <c r="G6" s="107"/>
      <c r="H6" s="104" t="s">
        <v>7</v>
      </c>
      <c r="I6" s="108" t="s">
        <v>8</v>
      </c>
      <c r="J6" s="98" t="s">
        <v>9</v>
      </c>
      <c r="K6" s="98" t="s">
        <v>10</v>
      </c>
      <c r="L6" s="98" t="s">
        <v>11</v>
      </c>
      <c r="M6" s="100"/>
      <c r="N6" s="100"/>
      <c r="O6" s="100"/>
      <c r="P6" s="101" t="s">
        <v>12</v>
      </c>
      <c r="Q6" s="101" t="s">
        <v>106</v>
      </c>
      <c r="R6" s="101" t="s">
        <v>105</v>
      </c>
      <c r="S6" s="101" t="s">
        <v>57</v>
      </c>
      <c r="T6" s="101" t="s">
        <v>105</v>
      </c>
      <c r="W6" s="110" t="s">
        <v>110</v>
      </c>
      <c r="X6" s="111"/>
      <c r="Y6" s="111"/>
      <c r="Z6" s="111"/>
      <c r="AA6" s="111"/>
      <c r="AB6" s="111"/>
      <c r="AC6" s="55"/>
      <c r="AD6" s="110" t="s">
        <v>111</v>
      </c>
      <c r="AE6" s="111"/>
      <c r="AF6" s="111"/>
      <c r="AG6" s="111"/>
      <c r="AH6" s="111"/>
      <c r="AI6" s="111"/>
      <c r="AK6" s="63" t="s">
        <v>62</v>
      </c>
    </row>
    <row r="7" spans="1:46" ht="66" x14ac:dyDescent="0.3">
      <c r="A7" s="104"/>
      <c r="B7" s="104"/>
      <c r="C7" s="105"/>
      <c r="D7" s="64" t="s">
        <v>13</v>
      </c>
      <c r="E7" s="64" t="s">
        <v>14</v>
      </c>
      <c r="F7" s="64" t="s">
        <v>15</v>
      </c>
      <c r="G7" s="64" t="s">
        <v>16</v>
      </c>
      <c r="H7" s="104"/>
      <c r="I7" s="108"/>
      <c r="J7" s="109"/>
      <c r="K7" s="109"/>
      <c r="L7" s="99"/>
      <c r="M7" s="21" t="s">
        <v>51</v>
      </c>
      <c r="N7" s="21" t="s">
        <v>52</v>
      </c>
      <c r="O7" s="21" t="s">
        <v>53</v>
      </c>
      <c r="P7" s="101"/>
      <c r="Q7" s="101"/>
      <c r="R7" s="101"/>
      <c r="S7" s="101"/>
      <c r="T7" s="101"/>
      <c r="V7" s="11"/>
      <c r="W7" s="22" t="s">
        <v>17</v>
      </c>
      <c r="X7" s="23" t="s">
        <v>18</v>
      </c>
      <c r="Y7" s="23" t="s">
        <v>19</v>
      </c>
      <c r="Z7" s="23" t="s">
        <v>20</v>
      </c>
      <c r="AA7" s="23" t="s">
        <v>21</v>
      </c>
      <c r="AB7" s="23" t="s">
        <v>22</v>
      </c>
      <c r="AC7" s="56"/>
      <c r="AD7" s="22" t="s">
        <v>17</v>
      </c>
      <c r="AE7" s="23" t="s">
        <v>18</v>
      </c>
      <c r="AF7" s="23" t="s">
        <v>19</v>
      </c>
      <c r="AG7" s="23" t="s">
        <v>20</v>
      </c>
      <c r="AH7" s="23" t="s">
        <v>21</v>
      </c>
      <c r="AI7" s="23" t="s">
        <v>22</v>
      </c>
      <c r="AJ7" s="11"/>
      <c r="AK7" s="63" t="s">
        <v>62</v>
      </c>
    </row>
    <row r="8" spans="1:46" x14ac:dyDescent="0.3">
      <c r="A8" s="90" t="s">
        <v>63</v>
      </c>
      <c r="B8" s="96"/>
      <c r="C8" s="96"/>
      <c r="D8" s="96"/>
      <c r="E8" s="96"/>
      <c r="F8" s="96"/>
      <c r="G8" s="96"/>
      <c r="H8" s="96"/>
      <c r="I8" s="96"/>
      <c r="J8" s="96"/>
      <c r="K8" s="96"/>
      <c r="L8" s="96"/>
      <c r="M8" s="96"/>
      <c r="N8" s="96"/>
      <c r="O8" s="96"/>
      <c r="P8" s="96"/>
      <c r="Q8" s="96"/>
      <c r="R8" s="96"/>
      <c r="S8" s="96"/>
      <c r="T8" s="97"/>
      <c r="V8" s="24"/>
      <c r="W8" s="25"/>
      <c r="X8" s="25"/>
      <c r="Y8" s="25"/>
      <c r="Z8" s="25"/>
      <c r="AA8" s="25"/>
      <c r="AB8" s="25"/>
      <c r="AC8" s="57"/>
      <c r="AD8" s="25"/>
      <c r="AE8" s="25"/>
      <c r="AF8" s="25"/>
      <c r="AG8" s="25"/>
      <c r="AH8" s="25"/>
      <c r="AI8" s="25"/>
      <c r="AJ8" s="11"/>
      <c r="AK8" s="25"/>
    </row>
    <row r="9" spans="1:46" s="5" customFormat="1" ht="110.25" x14ac:dyDescent="0.3">
      <c r="A9" s="88" t="s">
        <v>65</v>
      </c>
      <c r="B9" s="66">
        <v>0.1</v>
      </c>
      <c r="C9" s="72" t="s">
        <v>64</v>
      </c>
      <c r="D9" s="26"/>
      <c r="E9" s="26"/>
      <c r="F9" s="26"/>
      <c r="G9" s="26"/>
      <c r="H9" s="28" t="s">
        <v>67</v>
      </c>
      <c r="I9" s="29"/>
      <c r="J9" s="79" t="s">
        <v>77</v>
      </c>
      <c r="K9" s="30" t="s">
        <v>71</v>
      </c>
      <c r="L9" s="34" t="s">
        <v>27</v>
      </c>
      <c r="M9" s="31">
        <v>7</v>
      </c>
      <c r="N9" s="31">
        <v>17</v>
      </c>
      <c r="O9" s="31">
        <v>4</v>
      </c>
      <c r="P9" s="32">
        <f>W9+AD9</f>
        <v>40463.095000000001</v>
      </c>
      <c r="Q9" s="32"/>
      <c r="R9" s="32"/>
      <c r="S9" s="32"/>
      <c r="T9" s="32"/>
      <c r="U9" s="9"/>
      <c r="V9" s="5" t="s">
        <v>28</v>
      </c>
      <c r="W9" s="32">
        <f>SUM(X9:AB9)</f>
        <v>12138.9285</v>
      </c>
      <c r="X9" s="32">
        <f>29540.095*0.3</f>
        <v>8862.0285000000003</v>
      </c>
      <c r="Y9" s="32">
        <v>0</v>
      </c>
      <c r="Z9" s="32">
        <v>0</v>
      </c>
      <c r="AA9" s="32">
        <v>0</v>
      </c>
      <c r="AB9" s="32">
        <f>10923*0.3</f>
        <v>3276.9</v>
      </c>
      <c r="AC9" s="58"/>
      <c r="AD9" s="32">
        <f>SUM(AE9:AI9)</f>
        <v>28324.166499999999</v>
      </c>
      <c r="AE9" s="32">
        <f>29540.095*0.7</f>
        <v>20678.066500000001</v>
      </c>
      <c r="AF9" s="32">
        <v>0</v>
      </c>
      <c r="AG9" s="32">
        <v>0</v>
      </c>
      <c r="AH9" s="32">
        <v>0</v>
      </c>
      <c r="AI9" s="32">
        <f>10923*0.7</f>
        <v>7646.0999999999995</v>
      </c>
      <c r="AJ9" s="11"/>
      <c r="AK9" s="43" t="s">
        <v>94</v>
      </c>
      <c r="AT9" s="33"/>
    </row>
    <row r="10" spans="1:46" s="5" customFormat="1" ht="126" x14ac:dyDescent="0.3">
      <c r="A10" s="102"/>
      <c r="B10" s="66">
        <v>0.2</v>
      </c>
      <c r="C10" s="73" t="s">
        <v>66</v>
      </c>
      <c r="D10" s="26"/>
      <c r="E10" s="26"/>
      <c r="F10" s="27"/>
      <c r="G10" s="26"/>
      <c r="H10" s="28" t="s">
        <v>37</v>
      </c>
      <c r="I10" s="29" t="s">
        <v>68</v>
      </c>
      <c r="J10" s="79" t="s">
        <v>78</v>
      </c>
      <c r="K10" s="34" t="s">
        <v>70</v>
      </c>
      <c r="L10" s="34" t="s">
        <v>27</v>
      </c>
      <c r="M10" s="31">
        <v>2</v>
      </c>
      <c r="N10" s="31">
        <v>5</v>
      </c>
      <c r="O10" s="31">
        <v>1</v>
      </c>
      <c r="P10" s="32">
        <f>W10+AD10</f>
        <v>30000</v>
      </c>
      <c r="Q10" s="32"/>
      <c r="R10" s="32"/>
      <c r="S10" s="32">
        <v>15000</v>
      </c>
      <c r="T10" s="42" t="s">
        <v>58</v>
      </c>
      <c r="U10" s="9"/>
      <c r="V10" s="33" t="s">
        <v>28</v>
      </c>
      <c r="W10" s="32">
        <f>SUM(X10:AB10)</f>
        <v>0</v>
      </c>
      <c r="X10" s="32">
        <v>0</v>
      </c>
      <c r="Y10" s="32">
        <v>0</v>
      </c>
      <c r="Z10" s="32">
        <v>0</v>
      </c>
      <c r="AA10" s="32">
        <v>0</v>
      </c>
      <c r="AB10" s="32">
        <v>0</v>
      </c>
      <c r="AC10" s="58"/>
      <c r="AD10" s="32">
        <f>SUM(AE10:AI10)</f>
        <v>30000</v>
      </c>
      <c r="AE10" s="32">
        <v>0</v>
      </c>
      <c r="AF10" s="51">
        <v>24000</v>
      </c>
      <c r="AG10" s="32">
        <v>0</v>
      </c>
      <c r="AH10" s="51">
        <v>4000</v>
      </c>
      <c r="AI10" s="32">
        <v>2000</v>
      </c>
      <c r="AJ10" s="11"/>
      <c r="AK10" s="46" t="s">
        <v>95</v>
      </c>
      <c r="AL10" s="67" t="s">
        <v>112</v>
      </c>
      <c r="AM10" s="68">
        <v>19000</v>
      </c>
    </row>
    <row r="11" spans="1:46" s="5" customFormat="1" ht="132" x14ac:dyDescent="0.3">
      <c r="A11" s="89"/>
      <c r="B11" s="66">
        <v>0.3</v>
      </c>
      <c r="C11" s="74" t="s">
        <v>79</v>
      </c>
      <c r="D11" s="27"/>
      <c r="E11" s="26"/>
      <c r="F11" s="27"/>
      <c r="G11" s="26"/>
      <c r="H11" s="28" t="s">
        <v>67</v>
      </c>
      <c r="I11" s="29" t="s">
        <v>68</v>
      </c>
      <c r="J11" s="79" t="s">
        <v>80</v>
      </c>
      <c r="K11" s="34" t="s">
        <v>69</v>
      </c>
      <c r="L11" s="34" t="s">
        <v>81</v>
      </c>
      <c r="M11" s="31">
        <v>1</v>
      </c>
      <c r="N11" s="31">
        <v>5</v>
      </c>
      <c r="O11" s="31">
        <v>2</v>
      </c>
      <c r="P11" s="32">
        <f>W11+AD11</f>
        <v>24000</v>
      </c>
      <c r="Q11" s="32"/>
      <c r="R11" s="32"/>
      <c r="S11" s="32">
        <v>3250</v>
      </c>
      <c r="T11" s="42" t="s">
        <v>59</v>
      </c>
      <c r="U11" s="9"/>
      <c r="V11" s="33" t="s">
        <v>28</v>
      </c>
      <c r="W11" s="32">
        <f>SUM(X11:AB11)</f>
        <v>0</v>
      </c>
      <c r="X11" s="32">
        <v>0</v>
      </c>
      <c r="Y11" s="32">
        <v>0</v>
      </c>
      <c r="Z11" s="32">
        <v>0</v>
      </c>
      <c r="AA11" s="32">
        <v>0</v>
      </c>
      <c r="AB11" s="32">
        <v>0</v>
      </c>
      <c r="AC11" s="58"/>
      <c r="AD11" s="32">
        <f>SUM(AE11:AI11)</f>
        <v>24000</v>
      </c>
      <c r="AE11" s="32">
        <v>0</v>
      </c>
      <c r="AF11" s="32">
        <v>0</v>
      </c>
      <c r="AG11" s="32">
        <v>0</v>
      </c>
      <c r="AH11" s="51">
        <v>24000</v>
      </c>
      <c r="AI11" s="32">
        <v>0</v>
      </c>
      <c r="AJ11" s="11"/>
      <c r="AK11" s="46" t="s">
        <v>109</v>
      </c>
      <c r="AL11" s="67" t="s">
        <v>113</v>
      </c>
      <c r="AM11" s="68">
        <v>24000</v>
      </c>
    </row>
    <row r="12" spans="1:46" x14ac:dyDescent="0.3">
      <c r="A12" s="90" t="s">
        <v>23</v>
      </c>
      <c r="B12" s="96"/>
      <c r="C12" s="96"/>
      <c r="D12" s="96"/>
      <c r="E12" s="96"/>
      <c r="F12" s="96"/>
      <c r="G12" s="96"/>
      <c r="H12" s="96"/>
      <c r="I12" s="96"/>
      <c r="J12" s="96"/>
      <c r="K12" s="96"/>
      <c r="L12" s="96"/>
      <c r="M12" s="96"/>
      <c r="N12" s="96"/>
      <c r="O12" s="96"/>
      <c r="P12" s="96"/>
      <c r="Q12" s="96"/>
      <c r="R12" s="96"/>
      <c r="S12" s="96"/>
      <c r="T12" s="97"/>
      <c r="V12" s="24"/>
      <c r="W12" s="25"/>
      <c r="X12" s="25"/>
      <c r="Y12" s="25"/>
      <c r="Z12" s="25"/>
      <c r="AA12" s="25"/>
      <c r="AB12" s="25"/>
      <c r="AC12" s="57"/>
      <c r="AD12" s="25"/>
      <c r="AE12" s="25"/>
      <c r="AF12" s="25"/>
      <c r="AG12" s="25"/>
      <c r="AH12" s="25"/>
      <c r="AI12" s="25"/>
      <c r="AJ12" s="11"/>
      <c r="AK12" s="25"/>
    </row>
    <row r="13" spans="1:46" s="5" customFormat="1" ht="99" x14ac:dyDescent="0.3">
      <c r="A13" s="88" t="s">
        <v>24</v>
      </c>
      <c r="B13" s="66">
        <v>1.1000000000000001</v>
      </c>
      <c r="C13" s="75" t="s">
        <v>25</v>
      </c>
      <c r="D13" s="27"/>
      <c r="E13" s="26"/>
      <c r="F13" s="27"/>
      <c r="G13" s="27"/>
      <c r="H13" s="28" t="s">
        <v>82</v>
      </c>
      <c r="I13" s="29" t="s">
        <v>68</v>
      </c>
      <c r="J13" s="115" t="s">
        <v>119</v>
      </c>
      <c r="K13" s="30" t="s">
        <v>26</v>
      </c>
      <c r="L13" s="34" t="s">
        <v>27</v>
      </c>
      <c r="M13" s="31">
        <v>3</v>
      </c>
      <c r="N13" s="31">
        <v>5</v>
      </c>
      <c r="O13" s="31">
        <v>2</v>
      </c>
      <c r="P13" s="32">
        <f>W13+AD13</f>
        <v>14400</v>
      </c>
      <c r="Q13" s="32"/>
      <c r="R13" s="32"/>
      <c r="S13" s="32"/>
      <c r="T13" s="32"/>
      <c r="U13" s="9"/>
      <c r="V13" s="5" t="s">
        <v>28</v>
      </c>
      <c r="W13" s="32">
        <f>SUM(X13:AB13)</f>
        <v>7200</v>
      </c>
      <c r="X13" s="32">
        <f>14400/2</f>
        <v>7200</v>
      </c>
      <c r="Y13" s="32">
        <v>0</v>
      </c>
      <c r="Z13" s="32">
        <v>0</v>
      </c>
      <c r="AA13" s="32">
        <v>0</v>
      </c>
      <c r="AB13" s="32">
        <v>0</v>
      </c>
      <c r="AC13" s="58"/>
      <c r="AD13" s="32">
        <f>SUM(AE13:AI13)</f>
        <v>7200</v>
      </c>
      <c r="AE13" s="32">
        <f>14400/2</f>
        <v>7200</v>
      </c>
      <c r="AF13" s="32">
        <v>0</v>
      </c>
      <c r="AG13" s="32">
        <v>0</v>
      </c>
      <c r="AH13" s="32">
        <v>0</v>
      </c>
      <c r="AI13" s="32">
        <v>0</v>
      </c>
      <c r="AJ13" s="11"/>
      <c r="AK13" s="43" t="s">
        <v>96</v>
      </c>
      <c r="AT13" s="33"/>
    </row>
    <row r="14" spans="1:46" s="5" customFormat="1" ht="66" x14ac:dyDescent="0.3">
      <c r="A14" s="89"/>
      <c r="B14" s="66">
        <v>1.2</v>
      </c>
      <c r="C14" s="75" t="s">
        <v>29</v>
      </c>
      <c r="D14" s="26"/>
      <c r="E14" s="26"/>
      <c r="F14" s="26"/>
      <c r="G14" s="27"/>
      <c r="H14" s="28" t="s">
        <v>85</v>
      </c>
      <c r="I14" s="29" t="s">
        <v>86</v>
      </c>
      <c r="J14" s="114" t="s">
        <v>83</v>
      </c>
      <c r="K14" s="34" t="s">
        <v>31</v>
      </c>
      <c r="L14" s="34" t="s">
        <v>27</v>
      </c>
      <c r="M14" s="31">
        <v>1</v>
      </c>
      <c r="N14" s="31">
        <v>1</v>
      </c>
      <c r="O14" s="31">
        <v>0</v>
      </c>
      <c r="P14" s="32">
        <f>W14+AD14</f>
        <v>23775</v>
      </c>
      <c r="Q14" s="32">
        <f>Z14</f>
        <v>0</v>
      </c>
      <c r="R14" s="49" t="s">
        <v>88</v>
      </c>
      <c r="S14" s="32"/>
      <c r="T14" s="32"/>
      <c r="U14" s="9"/>
      <c r="V14" s="33" t="s">
        <v>28</v>
      </c>
      <c r="W14" s="32">
        <f>SUM(X14:AB14)</f>
        <v>4500</v>
      </c>
      <c r="X14" s="32">
        <v>0</v>
      </c>
      <c r="Y14" s="32">
        <v>4500</v>
      </c>
      <c r="Z14" s="32">
        <v>0</v>
      </c>
      <c r="AA14" s="32">
        <v>0</v>
      </c>
      <c r="AB14" s="32">
        <v>0</v>
      </c>
      <c r="AC14" s="58"/>
      <c r="AD14" s="32">
        <f>SUM(AE14:AI14)</f>
        <v>19275</v>
      </c>
      <c r="AE14" s="32">
        <v>0</v>
      </c>
      <c r="AF14" s="32">
        <v>18000</v>
      </c>
      <c r="AG14" s="32">
        <v>1275</v>
      </c>
      <c r="AH14" s="32">
        <v>0</v>
      </c>
      <c r="AI14" s="32">
        <v>0</v>
      </c>
      <c r="AJ14" s="11"/>
      <c r="AK14" s="46" t="s">
        <v>97</v>
      </c>
    </row>
    <row r="15" spans="1:46" s="5" customFormat="1" ht="63" x14ac:dyDescent="0.3">
      <c r="A15" s="88" t="s">
        <v>32</v>
      </c>
      <c r="B15" s="66">
        <v>1.3</v>
      </c>
      <c r="C15" s="75" t="s">
        <v>33</v>
      </c>
      <c r="D15" s="27"/>
      <c r="E15" s="26"/>
      <c r="F15" s="27"/>
      <c r="G15" s="27"/>
      <c r="H15" s="28" t="s">
        <v>34</v>
      </c>
      <c r="I15" s="48" t="s">
        <v>58</v>
      </c>
      <c r="J15" s="114" t="s">
        <v>87</v>
      </c>
      <c r="K15" s="34" t="s">
        <v>26</v>
      </c>
      <c r="L15" s="34" t="s">
        <v>27</v>
      </c>
      <c r="M15" s="31">
        <v>0</v>
      </c>
      <c r="N15" s="31">
        <v>3</v>
      </c>
      <c r="O15" s="31">
        <v>3</v>
      </c>
      <c r="P15" s="32">
        <f>W15+AD15</f>
        <v>0</v>
      </c>
      <c r="Q15" s="32"/>
      <c r="R15" s="32"/>
      <c r="S15" s="32"/>
      <c r="T15" s="42"/>
      <c r="U15" s="9"/>
      <c r="V15" s="33" t="s">
        <v>28</v>
      </c>
      <c r="W15" s="32">
        <f>SUM(X15:AB15)</f>
        <v>0</v>
      </c>
      <c r="X15" s="32">
        <v>0</v>
      </c>
      <c r="Y15" s="32">
        <v>0</v>
      </c>
      <c r="Z15" s="32">
        <v>0</v>
      </c>
      <c r="AA15" s="32">
        <v>0</v>
      </c>
      <c r="AB15" s="32">
        <v>0</v>
      </c>
      <c r="AC15" s="58"/>
      <c r="AD15" s="32">
        <f>SUM(AE15:AI15)</f>
        <v>0</v>
      </c>
      <c r="AE15" s="32">
        <v>0</v>
      </c>
      <c r="AF15" s="32">
        <v>0</v>
      </c>
      <c r="AG15" s="32">
        <v>0</v>
      </c>
      <c r="AH15" s="32">
        <v>0</v>
      </c>
      <c r="AI15" s="32">
        <v>0</v>
      </c>
      <c r="AJ15" s="11"/>
      <c r="AK15" s="43" t="s">
        <v>98</v>
      </c>
    </row>
    <row r="16" spans="1:46" s="5" customFormat="1" ht="110.25" x14ac:dyDescent="0.3">
      <c r="A16" s="89"/>
      <c r="B16" s="66">
        <v>1.4</v>
      </c>
      <c r="C16" s="75" t="s">
        <v>36</v>
      </c>
      <c r="D16" s="27"/>
      <c r="E16" s="26"/>
      <c r="F16" s="26"/>
      <c r="G16" s="26"/>
      <c r="H16" s="28" t="s">
        <v>85</v>
      </c>
      <c r="I16" s="29" t="s">
        <v>86</v>
      </c>
      <c r="J16" s="114" t="s">
        <v>118</v>
      </c>
      <c r="K16" s="34" t="s">
        <v>26</v>
      </c>
      <c r="L16" s="34" t="s">
        <v>72</v>
      </c>
      <c r="M16" s="31">
        <v>4</v>
      </c>
      <c r="N16" s="31">
        <v>5</v>
      </c>
      <c r="O16" s="31">
        <v>1</v>
      </c>
      <c r="P16" s="32">
        <f>W16+AD16</f>
        <v>44820</v>
      </c>
      <c r="Q16" s="32">
        <v>34320</v>
      </c>
      <c r="R16" s="49" t="s">
        <v>107</v>
      </c>
      <c r="S16" s="45">
        <v>2500</v>
      </c>
      <c r="T16" s="49" t="s">
        <v>88</v>
      </c>
      <c r="U16" s="9"/>
      <c r="V16" s="33" t="s">
        <v>28</v>
      </c>
      <c r="W16" s="32">
        <f>SUM(X16:AB16)</f>
        <v>9500</v>
      </c>
      <c r="X16" s="32">
        <v>0</v>
      </c>
      <c r="Y16" s="45">
        <f>4500+5000</f>
        <v>9500</v>
      </c>
      <c r="Z16" s="32">
        <v>0</v>
      </c>
      <c r="AA16" s="32">
        <v>0</v>
      </c>
      <c r="AB16" s="32">
        <v>0</v>
      </c>
      <c r="AC16" s="58"/>
      <c r="AD16" s="32">
        <f>SUM(AE16:AI16)</f>
        <v>35320</v>
      </c>
      <c r="AE16" s="32">
        <v>0</v>
      </c>
      <c r="AF16" s="45">
        <v>25000</v>
      </c>
      <c r="AG16" s="32">
        <v>4320</v>
      </c>
      <c r="AH16" s="51">
        <v>6000</v>
      </c>
      <c r="AI16" s="32">
        <v>0</v>
      </c>
      <c r="AJ16" s="11"/>
      <c r="AK16" s="43" t="s">
        <v>99</v>
      </c>
      <c r="AL16" s="67" t="s">
        <v>114</v>
      </c>
      <c r="AM16" s="68">
        <v>16000</v>
      </c>
    </row>
    <row r="17" spans="1:46" x14ac:dyDescent="0.3">
      <c r="A17" s="90" t="s">
        <v>38</v>
      </c>
      <c r="B17" s="91"/>
      <c r="C17" s="91"/>
      <c r="D17" s="91"/>
      <c r="E17" s="91"/>
      <c r="F17" s="91"/>
      <c r="G17" s="91"/>
      <c r="H17" s="91"/>
      <c r="I17" s="91"/>
      <c r="J17" s="92"/>
      <c r="K17" s="92"/>
      <c r="L17" s="92"/>
      <c r="M17" s="92"/>
      <c r="N17" s="92"/>
      <c r="O17" s="92"/>
      <c r="P17" s="92"/>
      <c r="Q17" s="92"/>
      <c r="R17" s="92"/>
      <c r="S17" s="92"/>
      <c r="T17" s="93"/>
      <c r="V17" s="24"/>
      <c r="W17" s="25"/>
      <c r="X17" s="25"/>
      <c r="Y17" s="25"/>
      <c r="Z17" s="25"/>
      <c r="AA17" s="25"/>
      <c r="AB17" s="25"/>
      <c r="AC17" s="57"/>
      <c r="AD17" s="25"/>
      <c r="AE17" s="25"/>
      <c r="AF17" s="25"/>
      <c r="AG17" s="25"/>
      <c r="AH17" s="25"/>
      <c r="AI17" s="25"/>
      <c r="AJ17" s="11"/>
      <c r="AK17" s="25"/>
    </row>
    <row r="18" spans="1:46" s="5" customFormat="1" ht="94.5" x14ac:dyDescent="0.3">
      <c r="A18" s="94" t="s">
        <v>32</v>
      </c>
      <c r="B18" s="66">
        <v>2.1</v>
      </c>
      <c r="C18" s="75" t="s">
        <v>39</v>
      </c>
      <c r="D18" s="27"/>
      <c r="E18" s="27"/>
      <c r="F18" s="26"/>
      <c r="G18" s="27"/>
      <c r="H18" s="28" t="s">
        <v>89</v>
      </c>
      <c r="I18" s="29" t="s">
        <v>73</v>
      </c>
      <c r="J18" s="80" t="s">
        <v>117</v>
      </c>
      <c r="K18" s="30" t="s">
        <v>26</v>
      </c>
      <c r="L18" s="34" t="s">
        <v>74</v>
      </c>
      <c r="M18" s="31">
        <v>2</v>
      </c>
      <c r="N18" s="31">
        <v>8</v>
      </c>
      <c r="O18" s="31">
        <v>1</v>
      </c>
      <c r="P18" s="32">
        <f>W18+AD18</f>
        <v>41750</v>
      </c>
      <c r="Q18" s="32">
        <f>Z18</f>
        <v>0</v>
      </c>
      <c r="R18" s="32" t="s">
        <v>59</v>
      </c>
      <c r="S18" s="32"/>
      <c r="T18" s="32"/>
      <c r="U18" s="9"/>
      <c r="V18" s="5" t="s">
        <v>28</v>
      </c>
      <c r="W18" s="32">
        <f>SUM(X18:AB18)</f>
        <v>5000</v>
      </c>
      <c r="X18" s="32">
        <v>0</v>
      </c>
      <c r="Y18" s="32">
        <v>5000</v>
      </c>
      <c r="Z18" s="32">
        <v>0</v>
      </c>
      <c r="AA18" s="32">
        <v>0</v>
      </c>
      <c r="AB18" s="32">
        <v>0</v>
      </c>
      <c r="AC18" s="58"/>
      <c r="AD18" s="32">
        <f>SUM(AE18:AI18)</f>
        <v>36750</v>
      </c>
      <c r="AE18" s="32">
        <v>0</v>
      </c>
      <c r="AF18" s="32">
        <v>0</v>
      </c>
      <c r="AG18" s="51">
        <v>36750</v>
      </c>
      <c r="AH18" s="32">
        <v>0</v>
      </c>
      <c r="AI18" s="32">
        <v>0</v>
      </c>
      <c r="AJ18" s="11"/>
      <c r="AK18" s="44" t="s">
        <v>100</v>
      </c>
      <c r="AL18" s="67"/>
      <c r="AT18" s="33"/>
    </row>
    <row r="19" spans="1:46" s="5" customFormat="1" ht="148.5" x14ac:dyDescent="0.3">
      <c r="A19" s="95"/>
      <c r="B19" s="66">
        <v>2.2000000000000002</v>
      </c>
      <c r="C19" s="75" t="s">
        <v>61</v>
      </c>
      <c r="D19" s="27"/>
      <c r="E19" s="27"/>
      <c r="F19" s="26"/>
      <c r="G19" s="26"/>
      <c r="H19" s="28" t="s">
        <v>67</v>
      </c>
      <c r="I19" s="29" t="s">
        <v>60</v>
      </c>
      <c r="J19" s="80" t="s">
        <v>40</v>
      </c>
      <c r="K19" s="30" t="s">
        <v>41</v>
      </c>
      <c r="L19" s="34" t="s">
        <v>35</v>
      </c>
      <c r="M19" s="31">
        <v>1</v>
      </c>
      <c r="N19" s="31">
        <v>3</v>
      </c>
      <c r="O19" s="31">
        <v>0</v>
      </c>
      <c r="P19" s="32">
        <f>W19+AD19</f>
        <v>112531.71166666667</v>
      </c>
      <c r="Q19" s="32">
        <f>Z19</f>
        <v>45000</v>
      </c>
      <c r="R19" s="32" t="s">
        <v>60</v>
      </c>
      <c r="S19" s="32">
        <v>10000</v>
      </c>
      <c r="T19" s="32" t="s">
        <v>60</v>
      </c>
      <c r="U19" s="9"/>
      <c r="V19" s="33" t="s">
        <v>28</v>
      </c>
      <c r="W19" s="32">
        <f>SUM(X19:AB19)</f>
        <v>50012.044999999998</v>
      </c>
      <c r="X19" s="32">
        <v>3659.0450000000001</v>
      </c>
      <c r="Y19" s="32">
        <v>0</v>
      </c>
      <c r="Z19" s="45">
        <v>45000</v>
      </c>
      <c r="AA19" s="32">
        <v>0</v>
      </c>
      <c r="AB19" s="32">
        <v>1353</v>
      </c>
      <c r="AC19" s="58"/>
      <c r="AD19" s="32">
        <f>SUM(AE19:AI19)</f>
        <v>62519.666666666664</v>
      </c>
      <c r="AE19" s="32">
        <v>0</v>
      </c>
      <c r="AF19" s="32">
        <v>0</v>
      </c>
      <c r="AG19" s="61">
        <v>15000</v>
      </c>
      <c r="AH19" s="51">
        <v>46166.666666666664</v>
      </c>
      <c r="AI19" s="32">
        <v>1353</v>
      </c>
      <c r="AJ19" s="11"/>
      <c r="AK19" s="44" t="s">
        <v>101</v>
      </c>
      <c r="AL19" s="67" t="s">
        <v>116</v>
      </c>
      <c r="AM19" s="68">
        <v>40000</v>
      </c>
    </row>
    <row r="20" spans="1:46" x14ac:dyDescent="0.3">
      <c r="A20" s="90" t="s">
        <v>42</v>
      </c>
      <c r="B20" s="91"/>
      <c r="C20" s="91"/>
      <c r="D20" s="91"/>
      <c r="E20" s="91"/>
      <c r="F20" s="91"/>
      <c r="G20" s="91"/>
      <c r="H20" s="91"/>
      <c r="I20" s="91"/>
      <c r="J20" s="92"/>
      <c r="K20" s="92"/>
      <c r="L20" s="92"/>
      <c r="M20" s="92"/>
      <c r="N20" s="92"/>
      <c r="O20" s="92"/>
      <c r="P20" s="92"/>
      <c r="Q20" s="92"/>
      <c r="R20" s="92"/>
      <c r="S20" s="92"/>
      <c r="T20" s="93"/>
      <c r="V20" s="24"/>
      <c r="W20" s="25"/>
      <c r="X20" s="25"/>
      <c r="Y20" s="25"/>
      <c r="Z20" s="25"/>
      <c r="AA20" s="25"/>
      <c r="AB20" s="25"/>
      <c r="AC20" s="57"/>
      <c r="AD20" s="25"/>
      <c r="AE20" s="25"/>
      <c r="AF20" s="25"/>
      <c r="AG20" s="25"/>
      <c r="AH20" s="25"/>
      <c r="AI20" s="25"/>
      <c r="AJ20" s="11"/>
      <c r="AK20" s="25"/>
    </row>
    <row r="21" spans="1:46" s="5" customFormat="1" ht="63" x14ac:dyDescent="0.3">
      <c r="A21" s="94" t="s">
        <v>43</v>
      </c>
      <c r="B21" s="66">
        <v>3.1</v>
      </c>
      <c r="C21" s="75" t="s">
        <v>44</v>
      </c>
      <c r="D21" s="27"/>
      <c r="E21" s="26"/>
      <c r="F21" s="26"/>
      <c r="G21" s="27"/>
      <c r="H21" s="28" t="s">
        <v>90</v>
      </c>
      <c r="I21" s="29" t="s">
        <v>30</v>
      </c>
      <c r="J21" s="112" t="s">
        <v>45</v>
      </c>
      <c r="K21" s="34" t="s">
        <v>46</v>
      </c>
      <c r="L21" s="34" t="s">
        <v>27</v>
      </c>
      <c r="M21" s="31">
        <v>1</v>
      </c>
      <c r="N21" s="31">
        <v>1</v>
      </c>
      <c r="O21" s="31">
        <v>0</v>
      </c>
      <c r="P21" s="32">
        <f t="shared" ref="P21:P26" si="0">W21+AD21</f>
        <v>35041.294444444407</v>
      </c>
      <c r="Q21" s="32"/>
      <c r="R21" s="32"/>
      <c r="S21" s="32"/>
      <c r="T21" s="32"/>
      <c r="U21" s="9"/>
      <c r="W21" s="32">
        <f>SUM(X21:AB21)</f>
        <v>18675</v>
      </c>
      <c r="X21" s="45">
        <v>0</v>
      </c>
      <c r="Y21" s="45">
        <f>17350/2</f>
        <v>8675</v>
      </c>
      <c r="Z21" s="45">
        <v>0</v>
      </c>
      <c r="AA21" s="45">
        <v>0</v>
      </c>
      <c r="AB21" s="32">
        <v>10000</v>
      </c>
      <c r="AC21" s="58"/>
      <c r="AD21" s="32">
        <f>SUM(AE21:AI21)</f>
        <v>16366.294444444407</v>
      </c>
      <c r="AE21" s="45">
        <v>0</v>
      </c>
      <c r="AF21" s="45">
        <f>17350/2</f>
        <v>8675</v>
      </c>
      <c r="AG21" s="45">
        <v>7691.2944444444083</v>
      </c>
      <c r="AH21" s="45">
        <v>0</v>
      </c>
      <c r="AI21" s="45">
        <v>0</v>
      </c>
      <c r="AJ21" s="11"/>
      <c r="AK21" s="44" t="s">
        <v>102</v>
      </c>
      <c r="AL21" s="67" t="s">
        <v>115</v>
      </c>
      <c r="AM21" s="68">
        <v>4000</v>
      </c>
      <c r="AT21" s="33"/>
    </row>
    <row r="22" spans="1:46" s="5" customFormat="1" ht="63" x14ac:dyDescent="0.3">
      <c r="A22" s="94"/>
      <c r="B22" s="66">
        <v>3.2</v>
      </c>
      <c r="C22" s="75" t="s">
        <v>47</v>
      </c>
      <c r="D22" s="27"/>
      <c r="E22" s="27"/>
      <c r="F22" s="27"/>
      <c r="G22" s="26"/>
      <c r="H22" s="28" t="s">
        <v>67</v>
      </c>
      <c r="I22" s="29" t="s">
        <v>92</v>
      </c>
      <c r="J22" s="113" t="s">
        <v>48</v>
      </c>
      <c r="K22" s="30" t="s">
        <v>41</v>
      </c>
      <c r="L22" s="47" t="s">
        <v>75</v>
      </c>
      <c r="M22" s="31">
        <v>1</v>
      </c>
      <c r="N22" s="31">
        <v>5</v>
      </c>
      <c r="O22" s="31">
        <v>2</v>
      </c>
      <c r="P22" s="32">
        <f t="shared" si="0"/>
        <v>15691.294444444407</v>
      </c>
      <c r="Q22" s="32">
        <f>AA22</f>
        <v>0</v>
      </c>
      <c r="R22" s="49" t="s">
        <v>108</v>
      </c>
      <c r="S22" s="32"/>
      <c r="T22" s="32"/>
      <c r="U22" s="9"/>
      <c r="V22" s="33"/>
      <c r="W22" s="32">
        <f>SUM(X22:AB22)</f>
        <v>0</v>
      </c>
      <c r="X22" s="45">
        <v>0</v>
      </c>
      <c r="Y22" s="45">
        <v>0</v>
      </c>
      <c r="Z22" s="45">
        <v>0</v>
      </c>
      <c r="AA22" s="45">
        <v>0</v>
      </c>
      <c r="AB22" s="32">
        <v>0</v>
      </c>
      <c r="AC22" s="58"/>
      <c r="AD22" s="32">
        <f>SUM(AE22:AI22)</f>
        <v>15691.294444444407</v>
      </c>
      <c r="AE22" s="45">
        <v>0</v>
      </c>
      <c r="AF22" s="45">
        <v>0</v>
      </c>
      <c r="AG22" s="45">
        <v>7691.2944444444083</v>
      </c>
      <c r="AH22" s="45">
        <v>8000</v>
      </c>
      <c r="AI22" s="32">
        <v>0</v>
      </c>
      <c r="AJ22" s="11"/>
      <c r="AK22" s="44" t="s">
        <v>103</v>
      </c>
      <c r="AL22" s="67"/>
    </row>
    <row r="23" spans="1:46" s="5" customFormat="1" ht="78.75" x14ac:dyDescent="0.3">
      <c r="A23" s="94"/>
      <c r="B23" s="66">
        <v>3.3</v>
      </c>
      <c r="C23" s="75" t="s">
        <v>49</v>
      </c>
      <c r="D23" s="27"/>
      <c r="E23" s="27"/>
      <c r="F23" s="26"/>
      <c r="G23" s="26"/>
      <c r="H23" s="28" t="s">
        <v>67</v>
      </c>
      <c r="I23" s="29" t="s">
        <v>92</v>
      </c>
      <c r="J23" s="112" t="s">
        <v>76</v>
      </c>
      <c r="K23" s="30" t="s">
        <v>50</v>
      </c>
      <c r="L23" s="34" t="s">
        <v>27</v>
      </c>
      <c r="M23" s="31">
        <v>7</v>
      </c>
      <c r="N23" s="31">
        <v>30</v>
      </c>
      <c r="O23" s="31">
        <v>7</v>
      </c>
      <c r="P23" s="32">
        <f t="shared" si="0"/>
        <v>25091.294444444407</v>
      </c>
      <c r="Q23" s="32">
        <f>2200</f>
        <v>2200</v>
      </c>
      <c r="R23" s="49" t="s">
        <v>108</v>
      </c>
      <c r="S23" s="32"/>
      <c r="T23" s="32"/>
      <c r="U23" s="9"/>
      <c r="V23" s="33" t="s">
        <v>28</v>
      </c>
      <c r="W23" s="32">
        <f>SUM(X23:AB23)</f>
        <v>2200</v>
      </c>
      <c r="X23" s="45">
        <v>0</v>
      </c>
      <c r="Y23" s="45">
        <v>0</v>
      </c>
      <c r="Z23" s="45">
        <v>0</v>
      </c>
      <c r="AA23" s="45">
        <v>0</v>
      </c>
      <c r="AB23" s="32">
        <v>2200</v>
      </c>
      <c r="AC23" s="58"/>
      <c r="AD23" s="32">
        <f>SUM(AE23:AI23)</f>
        <v>22891.294444444407</v>
      </c>
      <c r="AE23" s="45">
        <v>0</v>
      </c>
      <c r="AF23" s="45">
        <v>0</v>
      </c>
      <c r="AG23" s="45">
        <v>7691.2944444444083</v>
      </c>
      <c r="AH23" s="45">
        <v>13000</v>
      </c>
      <c r="AI23" s="32">
        <v>2200</v>
      </c>
      <c r="AJ23" s="11"/>
      <c r="AK23" s="44" t="s">
        <v>104</v>
      </c>
      <c r="AL23" s="67"/>
    </row>
    <row r="24" spans="1:46" s="35" customFormat="1" ht="17.25" x14ac:dyDescent="0.3">
      <c r="B24" s="36"/>
      <c r="C24" s="71"/>
      <c r="H24" s="19"/>
      <c r="I24" s="37"/>
      <c r="J24" s="78"/>
      <c r="K24" s="12"/>
      <c r="L24" s="12"/>
      <c r="M24" s="84" t="s">
        <v>54</v>
      </c>
      <c r="N24" s="84"/>
      <c r="O24" s="84"/>
      <c r="P24" s="32">
        <f t="shared" si="0"/>
        <v>407563.68999999983</v>
      </c>
      <c r="Q24" s="32">
        <f>Q13+Q14+Q15+Q16+Q18+Q19+Q21+Q22+Q23+Q11+Q10+Q9</f>
        <v>81520</v>
      </c>
      <c r="R24" s="32"/>
      <c r="S24" s="32">
        <f>S13+S14+S15+S16+S18+S19+S21+S22+S23+S11+S10+S9</f>
        <v>30750</v>
      </c>
      <c r="T24" s="32"/>
      <c r="U24" s="9"/>
      <c r="V24" s="24"/>
      <c r="W24" s="38">
        <f t="shared" ref="W24:AB24" si="1">SUM(W9:W23)</f>
        <v>109225.97349999999</v>
      </c>
      <c r="X24" s="38">
        <f t="shared" si="1"/>
        <v>19721.073499999999</v>
      </c>
      <c r="Y24" s="38">
        <f t="shared" si="1"/>
        <v>27675</v>
      </c>
      <c r="Z24" s="38">
        <f t="shared" si="1"/>
        <v>45000</v>
      </c>
      <c r="AA24" s="38">
        <f t="shared" si="1"/>
        <v>0</v>
      </c>
      <c r="AB24" s="38">
        <f t="shared" si="1"/>
        <v>16829.900000000001</v>
      </c>
      <c r="AC24" s="59"/>
      <c r="AD24" s="38">
        <f t="shared" ref="AD24:AI24" si="2">SUM(AD9:AD23)</f>
        <v>298337.71649999986</v>
      </c>
      <c r="AE24" s="38">
        <f t="shared" si="2"/>
        <v>27878.066500000001</v>
      </c>
      <c r="AF24" s="38">
        <f t="shared" si="2"/>
        <v>75675</v>
      </c>
      <c r="AG24" s="38">
        <f t="shared" si="2"/>
        <v>80418.88333333323</v>
      </c>
      <c r="AH24" s="38">
        <f t="shared" si="2"/>
        <v>101166.66666666666</v>
      </c>
      <c r="AI24" s="38">
        <f t="shared" si="2"/>
        <v>13199.099999999999</v>
      </c>
    </row>
    <row r="25" spans="1:46" ht="17.25" x14ac:dyDescent="0.3">
      <c r="M25" s="85" t="s">
        <v>56</v>
      </c>
      <c r="N25" s="85"/>
      <c r="O25" s="85"/>
      <c r="P25" s="32">
        <f t="shared" si="0"/>
        <v>32605.095199999989</v>
      </c>
      <c r="Q25" s="32"/>
      <c r="R25" s="32"/>
      <c r="S25" s="32"/>
      <c r="T25" s="32"/>
      <c r="V25" s="24"/>
      <c r="W25" s="38">
        <f>W24*0.08</f>
        <v>8738.0778799999989</v>
      </c>
      <c r="X25" s="38">
        <f>X24*0.08</f>
        <v>1577.68588</v>
      </c>
      <c r="Y25" s="38">
        <f>Y24*0.08</f>
        <v>2214</v>
      </c>
      <c r="Z25" s="38">
        <f>Z24*0.08</f>
        <v>3600</v>
      </c>
      <c r="AA25" s="38">
        <f>AA24*0.08</f>
        <v>0</v>
      </c>
      <c r="AB25" s="38">
        <f t="shared" ref="AB25" si="3">AB24*0.08</f>
        <v>1346.3920000000001</v>
      </c>
      <c r="AC25" s="59"/>
      <c r="AD25" s="38">
        <f>AD24*0.08</f>
        <v>23867.017319999988</v>
      </c>
      <c r="AE25" s="38">
        <f>AE24*0.08</f>
        <v>2230.24532</v>
      </c>
      <c r="AF25" s="38">
        <f>AF24*0.08</f>
        <v>6054</v>
      </c>
      <c r="AG25" s="38">
        <f>AG24*0.08</f>
        <v>6433.5106666666588</v>
      </c>
      <c r="AH25" s="38">
        <f>AH24*0.08</f>
        <v>8093.333333333333</v>
      </c>
      <c r="AI25" s="38">
        <f t="shared" ref="AI25" si="4">AI24*0.08</f>
        <v>1055.9279999999999</v>
      </c>
    </row>
    <row r="26" spans="1:46" ht="17.25" x14ac:dyDescent="0.3">
      <c r="M26" s="85" t="s">
        <v>55</v>
      </c>
      <c r="N26" s="85"/>
      <c r="O26" s="85"/>
      <c r="P26" s="32">
        <f t="shared" si="0"/>
        <v>8979.4432180799959</v>
      </c>
      <c r="Q26" s="32"/>
      <c r="R26" s="32"/>
      <c r="S26" s="32"/>
      <c r="T26" s="32"/>
      <c r="V26" s="24"/>
      <c r="W26" s="39">
        <f t="shared" ref="W26:AB26" si="5">(((W24+W25)*1.02)*0.02)</f>
        <v>2406.4666481519998</v>
      </c>
      <c r="X26" s="39">
        <f t="shared" si="5"/>
        <v>434.49469135200002</v>
      </c>
      <c r="Y26" s="39">
        <f t="shared" si="5"/>
        <v>609.73559999999998</v>
      </c>
      <c r="Z26" s="39">
        <f t="shared" si="5"/>
        <v>991.44</v>
      </c>
      <c r="AA26" s="39">
        <f t="shared" si="5"/>
        <v>0</v>
      </c>
      <c r="AB26" s="39">
        <f t="shared" si="5"/>
        <v>370.79635680000007</v>
      </c>
      <c r="AC26" s="60"/>
      <c r="AD26" s="39">
        <f t="shared" ref="AD26:AI26" si="6">(((AD24+AD25)*1.02)*0.02)</f>
        <v>6572.9765699279969</v>
      </c>
      <c r="AE26" s="39">
        <f t="shared" si="6"/>
        <v>614.20956112800002</v>
      </c>
      <c r="AF26" s="39">
        <f t="shared" si="6"/>
        <v>1667.2716</v>
      </c>
      <c r="AG26" s="39">
        <f t="shared" si="6"/>
        <v>1771.7888375999976</v>
      </c>
      <c r="AH26" s="39">
        <f t="shared" si="6"/>
        <v>2228.9039999999995</v>
      </c>
      <c r="AI26" s="39">
        <f t="shared" si="6"/>
        <v>290.80257119999999</v>
      </c>
    </row>
    <row r="27" spans="1:46" ht="17.25" x14ac:dyDescent="0.3">
      <c r="B27" s="9"/>
      <c r="C27" s="10"/>
      <c r="H27" s="9"/>
      <c r="I27" s="9"/>
      <c r="J27" s="10"/>
      <c r="K27" s="9"/>
      <c r="L27" s="9"/>
      <c r="M27" s="86" t="s">
        <v>91</v>
      </c>
      <c r="N27" s="86"/>
      <c r="O27" s="86"/>
      <c r="P27" s="52">
        <f>P24+P25+P26</f>
        <v>449148.22841807979</v>
      </c>
      <c r="Q27" s="52"/>
      <c r="R27" s="52"/>
      <c r="S27" s="32"/>
      <c r="T27" s="32"/>
      <c r="W27" s="39">
        <f t="shared" ref="W27:AB27" si="7">W24+W25+W26</f>
        <v>120370.51802815199</v>
      </c>
      <c r="X27" s="39">
        <f t="shared" si="7"/>
        <v>21733.254071351999</v>
      </c>
      <c r="Y27" s="39">
        <f t="shared" si="7"/>
        <v>30498.7356</v>
      </c>
      <c r="Z27" s="39">
        <f t="shared" si="7"/>
        <v>49591.44</v>
      </c>
      <c r="AA27" s="39">
        <f t="shared" si="7"/>
        <v>0</v>
      </c>
      <c r="AB27" s="39">
        <f t="shared" si="7"/>
        <v>18547.088356800003</v>
      </c>
      <c r="AC27" s="60"/>
      <c r="AD27" s="39">
        <f t="shared" ref="AD27:AI27" si="8">AD24+AD25+AD26</f>
        <v>328777.71038992784</v>
      </c>
      <c r="AE27" s="39">
        <f t="shared" si="8"/>
        <v>30722.521381128001</v>
      </c>
      <c r="AF27" s="39">
        <f t="shared" si="8"/>
        <v>83396.271600000007</v>
      </c>
      <c r="AG27" s="39">
        <f t="shared" si="8"/>
        <v>88624.182837599888</v>
      </c>
      <c r="AH27" s="39">
        <f t="shared" si="8"/>
        <v>111488.90399999998</v>
      </c>
      <c r="AI27" s="39">
        <f t="shared" si="8"/>
        <v>14545.830571199998</v>
      </c>
    </row>
    <row r="28" spans="1:46" x14ac:dyDescent="0.3">
      <c r="M28" s="41"/>
      <c r="N28"/>
      <c r="W28" s="9"/>
      <c r="AD28" s="9"/>
    </row>
    <row r="29" spans="1:46" x14ac:dyDescent="0.3">
      <c r="I29" s="40"/>
      <c r="M29" s="41"/>
      <c r="N29"/>
      <c r="W29" s="87"/>
      <c r="X29" s="87"/>
      <c r="Y29" s="87"/>
      <c r="Z29" s="87"/>
      <c r="AA29" s="87"/>
      <c r="AB29" s="87"/>
      <c r="AC29" s="62"/>
      <c r="AD29" s="87"/>
      <c r="AE29" s="87"/>
      <c r="AF29" s="87"/>
      <c r="AG29" s="87"/>
      <c r="AH29" s="87"/>
      <c r="AI29" s="87"/>
    </row>
    <row r="30" spans="1:46" x14ac:dyDescent="0.3">
      <c r="M30" s="81" t="s">
        <v>93</v>
      </c>
      <c r="N30" s="82"/>
      <c r="O30" s="83"/>
      <c r="P30" s="53">
        <f>(AF10+AH10+AH11+AH16+AG18+AG19/3+AH19)+(AF10+AH10+AH11+AH16+AG18+AG19/3+AH19)*8%+((((AF10+AH10+AH11+AH16+AG18+AG19/3+AH19)+(AF10+AH10+AH11+AH16+AG18+AG19/3+AH19)*8%)*1.02)*0.02)</f>
        <v>160804.83600000001</v>
      </c>
      <c r="Q30" s="53"/>
      <c r="R30" s="53"/>
      <c r="S30" s="54">
        <f>P30/P27</f>
        <v>0.35802175278829856</v>
      </c>
      <c r="V30" s="9" t="s">
        <v>28</v>
      </c>
      <c r="W30" s="50" t="s">
        <v>28</v>
      </c>
      <c r="AD30" s="50" t="s">
        <v>28</v>
      </c>
      <c r="AM30" s="69">
        <f>SUM(AM8:AM23)</f>
        <v>103000</v>
      </c>
    </row>
    <row r="31" spans="1:46" x14ac:dyDescent="0.3">
      <c r="V31" s="15"/>
      <c r="W31" s="15" t="s">
        <v>28</v>
      </c>
      <c r="X31" s="15"/>
      <c r="Y31" s="15"/>
      <c r="AD31" s="15" t="s">
        <v>28</v>
      </c>
      <c r="AE31" s="15"/>
      <c r="AF31" s="15"/>
      <c r="AM31" s="70">
        <f>AM30/P27</f>
        <v>0.22932295728465996</v>
      </c>
    </row>
    <row r="32" spans="1:46" x14ac:dyDescent="0.3">
      <c r="W32" s="9"/>
      <c r="AD32" s="9"/>
    </row>
    <row r="33" spans="3:30" x14ac:dyDescent="0.3">
      <c r="C33" s="76"/>
      <c r="U33" s="16"/>
      <c r="W33" s="9"/>
      <c r="AD33" s="9"/>
    </row>
  </sheetData>
  <mergeCells count="35">
    <mergeCell ref="X2:AB2"/>
    <mergeCell ref="AE2:AI2"/>
    <mergeCell ref="A6:A7"/>
    <mergeCell ref="B6:B7"/>
    <mergeCell ref="C6:C7"/>
    <mergeCell ref="D6:G6"/>
    <mergeCell ref="H6:H7"/>
    <mergeCell ref="I6:I7"/>
    <mergeCell ref="J6:J7"/>
    <mergeCell ref="K6:K7"/>
    <mergeCell ref="W6:AB6"/>
    <mergeCell ref="AD6:AI6"/>
    <mergeCell ref="A12:T12"/>
    <mergeCell ref="L6:L7"/>
    <mergeCell ref="M6:O6"/>
    <mergeCell ref="P6:P7"/>
    <mergeCell ref="Q6:Q7"/>
    <mergeCell ref="R6:R7"/>
    <mergeCell ref="S6:S7"/>
    <mergeCell ref="T6:T7"/>
    <mergeCell ref="A8:T8"/>
    <mergeCell ref="A9:A11"/>
    <mergeCell ref="W29:AB29"/>
    <mergeCell ref="AD29:AI29"/>
    <mergeCell ref="A13:A14"/>
    <mergeCell ref="A15:A16"/>
    <mergeCell ref="A17:T17"/>
    <mergeCell ref="A18:A19"/>
    <mergeCell ref="A20:T20"/>
    <mergeCell ref="A21:A23"/>
    <mergeCell ref="M30:O30"/>
    <mergeCell ref="M24:O24"/>
    <mergeCell ref="M25:O25"/>
    <mergeCell ref="M26:O26"/>
    <mergeCell ref="M27:O27"/>
  </mergeCells>
  <pageMargins left="0.25" right="0.25" top="0.75" bottom="0.75" header="0.3" footer="0.3"/>
  <pageSetup paperSize="8" scale="44"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7FF3F27A35A794A97BAEA44F0B97999" ma:contentTypeVersion="12" ma:contentTypeDescription="Create a new document." ma:contentTypeScope="" ma:versionID="db7cf0911a265b17e2922b8e7f2bbe6f">
  <xsd:schema xmlns:xsd="http://www.w3.org/2001/XMLSchema" xmlns:xs="http://www.w3.org/2001/XMLSchema" xmlns:p="http://schemas.microsoft.com/office/2006/metadata/properties" xmlns:ns2="8f27c274-61ee-4b49-85f3-898e444986f5" xmlns:ns3="af12b7cd-886b-4381-a618-c444e5a0943e" targetNamespace="http://schemas.microsoft.com/office/2006/metadata/properties" ma:root="true" ma:fieldsID="f21b8e0dc839f585a0629a1df588ed48" ns2:_="" ns3:_="">
    <xsd:import namespace="8f27c274-61ee-4b49-85f3-898e444986f5"/>
    <xsd:import namespace="af12b7cd-886b-4381-a618-c444e5a0943e"/>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DateTaken" minOccurs="0"/>
                <xsd:element ref="ns3:SharedWithUsers" minOccurs="0"/>
                <xsd:element ref="ns3:SharedWithDetails" minOccurs="0"/>
                <xsd:element ref="ns2:MediaServiceGenerationTime" minOccurs="0"/>
                <xsd:element ref="ns2:MediaServiceEventHashCode"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f27c274-61ee-4b49-85f3-898e444986f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f12b7cd-886b-4381-a618-c444e5a0943e" elementFormDefault="qualified">
    <xsd:import namespace="http://schemas.microsoft.com/office/2006/documentManagement/types"/>
    <xsd:import namespace="http://schemas.microsoft.com/office/infopath/2007/PartnerControls"/>
    <xsd:element name="SharedWithUsers" ma:index="1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BA408DB8-64D6-4CE4-B88C-4879F050062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f27c274-61ee-4b49-85f3-898e444986f5"/>
    <ds:schemaRef ds:uri="af12b7cd-886b-4381-a618-c444e5a0943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6D5F166-D885-413B-B587-DEDB4673E0F7}">
  <ds:schemaRefs>
    <ds:schemaRef ds:uri="http://schemas.microsoft.com/sharepoint/v3/contenttype/forms"/>
  </ds:schemaRefs>
</ds:datastoreItem>
</file>

<file path=customXml/itemProps3.xml><?xml version="1.0" encoding="utf-8"?>
<ds:datastoreItem xmlns:ds="http://schemas.openxmlformats.org/officeDocument/2006/customXml" ds:itemID="{2DA5BDE7-1376-4681-96E7-975272276041}">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Workplan 2020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Valerio Graziano</cp:lastModifiedBy>
  <dcterms:created xsi:type="dcterms:W3CDTF">2019-12-20T10:23:00Z</dcterms:created>
  <dcterms:modified xsi:type="dcterms:W3CDTF">2021-03-25T21:51:27Z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0x01010077FF3F27A35A794A97BAEA44F0B97999</vt:lpwstr>
  </property>
</Properties>
</file>