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ena\Documents\MEL\Budgets\2021\"/>
    </mc:Choice>
  </mc:AlternateContent>
  <bookViews>
    <workbookView xWindow="0" yWindow="0" windowWidth="19200" windowHeight="6760" firstSheet="21" activeTab="24"/>
  </bookViews>
  <sheets>
    <sheet name="revised_FP-Wise Budget2020_Nov" sheetId="29" r:id="rId1"/>
    <sheet name="FP1_centre-wise_budget2020" sheetId="1" r:id="rId2"/>
    <sheet name="FP1_summary2020" sheetId="23" r:id="rId3"/>
    <sheet name="FP1_activities2020" sheetId="2" r:id="rId4"/>
    <sheet name="FP1_addl_activities2020 " sheetId="3" r:id="rId5"/>
    <sheet name="FP3_centre-wise_budget2020" sheetId="4" r:id="rId6"/>
    <sheet name="FP3_Summary2020" sheetId="24" r:id="rId7"/>
    <sheet name="FP3_activities2020" sheetId="5" r:id="rId8"/>
    <sheet name="FP3_addl_activities2020 " sheetId="6" r:id="rId9"/>
    <sheet name="FP4_centre-wise_budget2020" sheetId="7" r:id="rId10"/>
    <sheet name="FP4_Summary2020" sheetId="25" r:id="rId11"/>
    <sheet name="FP4_activities2020" sheetId="8" r:id="rId12"/>
    <sheet name="FP4_addl_activities2020" sheetId="9" r:id="rId13"/>
    <sheet name="FP5_centre-wise_budget2020" sheetId="22" r:id="rId14"/>
    <sheet name="FP5_Summary2020" sheetId="26" r:id="rId15"/>
    <sheet name="FP5_activities2020" sheetId="11" r:id="rId16"/>
    <sheet name="FP5_addl_activities2020" sheetId="12" r:id="rId17"/>
    <sheet name="Summary_G&amp;Y2020" sheetId="13" r:id="rId18"/>
    <sheet name="G&amp;Y2020" sheetId="14" r:id="rId19"/>
    <sheet name="Summary_CapDev2020" sheetId="15" r:id="rId20"/>
    <sheet name="CapDev2020" sheetId="16" r:id="rId21"/>
    <sheet name="CapDev_addl_2020" sheetId="17" r:id="rId22"/>
    <sheet name="Summary_MEL" sheetId="18" r:id="rId23"/>
    <sheet name="MEL_activities2020" sheetId="19" r:id="rId24"/>
    <sheet name="Summary_MPAB2020" sheetId="20" r:id="rId25"/>
    <sheet name="MPAB2020" sheetId="21"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xlnm._FilterDatabase" localSheetId="7" hidden="1">FP3_activities2020!$A$5:$AD$71</definedName>
    <definedName name="_xlnm._FilterDatabase" localSheetId="11" hidden="1">FP4_activities2020!$E$3:$E$141</definedName>
    <definedName name="LOCAL_MYSQL_DATE_FORMAT" localSheetId="2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6"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7"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J23" i="29" l="1"/>
  <c r="AF23" i="29"/>
  <c r="AL22" i="29"/>
  <c r="AJ22" i="29" s="1"/>
  <c r="AF22" i="29"/>
  <c r="AD22" i="29"/>
  <c r="T20" i="29"/>
  <c r="V20" i="29" s="1"/>
  <c r="L20" i="29"/>
  <c r="N20" i="29" s="1"/>
  <c r="I20" i="29"/>
  <c r="I21" i="29" s="1"/>
  <c r="G20" i="29"/>
  <c r="B20" i="29"/>
  <c r="D20" i="29" s="1"/>
  <c r="Y18" i="29"/>
  <c r="P18" i="29"/>
  <c r="O18" i="29"/>
  <c r="AI17" i="29"/>
  <c r="AD17" i="29"/>
  <c r="AF17" i="29" s="1"/>
  <c r="AB17" i="29"/>
  <c r="W17" i="29"/>
  <c r="Q17" i="29"/>
  <c r="I17" i="29"/>
  <c r="J17" i="29" s="1"/>
  <c r="E17" i="29"/>
  <c r="AI16" i="29"/>
  <c r="AA16" i="29"/>
  <c r="AB16" i="29" s="1"/>
  <c r="W16" i="29"/>
  <c r="V16" i="29"/>
  <c r="R16" i="29"/>
  <c r="M16" i="29"/>
  <c r="N16" i="29" s="1"/>
  <c r="Q16" i="29" s="1"/>
  <c r="L16" i="29"/>
  <c r="I16" i="29"/>
  <c r="E16" i="29"/>
  <c r="AI15" i="29"/>
  <c r="AE15" i="29"/>
  <c r="AB15" i="29"/>
  <c r="T15" i="29"/>
  <c r="V15" i="29" s="1"/>
  <c r="W15" i="29" s="1"/>
  <c r="R15" i="29"/>
  <c r="M15" i="29"/>
  <c r="L15" i="29"/>
  <c r="G15" i="29"/>
  <c r="I15" i="29" s="1"/>
  <c r="E15" i="29"/>
  <c r="AE14" i="29"/>
  <c r="AI14" i="29" s="1"/>
  <c r="AB14" i="29"/>
  <c r="T14" i="29"/>
  <c r="V14" i="29" s="1"/>
  <c r="W14" i="29" s="1"/>
  <c r="R14" i="29"/>
  <c r="M14" i="29"/>
  <c r="L14" i="29"/>
  <c r="H14" i="29"/>
  <c r="G14" i="29"/>
  <c r="E14" i="29"/>
  <c r="AI13" i="29"/>
  <c r="AB13" i="29"/>
  <c r="AA13" i="29"/>
  <c r="V13" i="29"/>
  <c r="W13" i="29" s="1"/>
  <c r="R13" i="29"/>
  <c r="M13" i="29"/>
  <c r="L13" i="29"/>
  <c r="I13" i="29"/>
  <c r="J13" i="29" s="1"/>
  <c r="E13" i="29"/>
  <c r="AE12" i="29"/>
  <c r="AI12" i="29" s="1"/>
  <c r="AB12" i="29"/>
  <c r="V12" i="29"/>
  <c r="W12" i="29" s="1"/>
  <c r="R12" i="29"/>
  <c r="M12" i="29"/>
  <c r="N12" i="29" s="1"/>
  <c r="Q12" i="29" s="1"/>
  <c r="L12" i="29"/>
  <c r="I12" i="29"/>
  <c r="J12" i="29" s="1"/>
  <c r="E12" i="29"/>
  <c r="AE11" i="29"/>
  <c r="AI11" i="29" s="1"/>
  <c r="AB11" i="29"/>
  <c r="U11" i="29"/>
  <c r="V11" i="29" s="1"/>
  <c r="W11" i="29" s="1"/>
  <c r="T11" i="29"/>
  <c r="R11" i="29"/>
  <c r="M11" i="29"/>
  <c r="L11" i="29"/>
  <c r="N11" i="29" s="1"/>
  <c r="Q11" i="29" s="1"/>
  <c r="H11" i="29"/>
  <c r="G11" i="29"/>
  <c r="C11" i="29"/>
  <c r="B11" i="29"/>
  <c r="AE10" i="29"/>
  <c r="AI10" i="29" s="1"/>
  <c r="AA10" i="29"/>
  <c r="AB10" i="29" s="1"/>
  <c r="V10" i="29"/>
  <c r="W10" i="29" s="1"/>
  <c r="R10" i="29"/>
  <c r="M10" i="29"/>
  <c r="N10" i="29" s="1"/>
  <c r="Q10" i="29" s="1"/>
  <c r="L10" i="29"/>
  <c r="H10" i="29"/>
  <c r="G10" i="29"/>
  <c r="C10" i="29"/>
  <c r="B10" i="29"/>
  <c r="AE9" i="29"/>
  <c r="AI9" i="29" s="1"/>
  <c r="AB9" i="29"/>
  <c r="U9" i="29"/>
  <c r="T9" i="29"/>
  <c r="R9" i="29"/>
  <c r="M9" i="29"/>
  <c r="L9" i="29"/>
  <c r="G9" i="29"/>
  <c r="I9" i="29" s="1"/>
  <c r="J9" i="29" s="1"/>
  <c r="C9" i="29"/>
  <c r="B9" i="29"/>
  <c r="AE8" i="29"/>
  <c r="AI8" i="29" s="1"/>
  <c r="AA8" i="29"/>
  <c r="AA18" i="29" s="1"/>
  <c r="AA19" i="29" s="1"/>
  <c r="U8" i="29"/>
  <c r="T8" i="29"/>
  <c r="R8" i="29"/>
  <c r="M8" i="29"/>
  <c r="L8" i="29"/>
  <c r="H8" i="29"/>
  <c r="G8" i="29"/>
  <c r="C8" i="29"/>
  <c r="B8" i="29"/>
  <c r="B18" i="29" s="1"/>
  <c r="B24" i="29" s="1"/>
  <c r="C18" i="29" l="1"/>
  <c r="C24" i="29" s="1"/>
  <c r="M18" i="29"/>
  <c r="M24" i="29" s="1"/>
  <c r="N15" i="29"/>
  <c r="Q15" i="29" s="1"/>
  <c r="V8" i="29"/>
  <c r="W8" i="29" s="1"/>
  <c r="W18" i="29" s="1"/>
  <c r="I10" i="29"/>
  <c r="J10" i="29" s="1"/>
  <c r="V9" i="29"/>
  <c r="W9" i="29" s="1"/>
  <c r="D11" i="29"/>
  <c r="N14" i="29"/>
  <c r="Q14" i="29" s="1"/>
  <c r="AD16" i="29"/>
  <c r="AF16" i="29" s="1"/>
  <c r="AL16" i="29" s="1"/>
  <c r="G18" i="29"/>
  <c r="G24" i="29" s="1"/>
  <c r="AE18" i="29"/>
  <c r="R18" i="29"/>
  <c r="I11" i="29"/>
  <c r="J11" i="29" s="1"/>
  <c r="AD12" i="29"/>
  <c r="H18" i="29"/>
  <c r="H24" i="29" s="1"/>
  <c r="L18" i="29"/>
  <c r="L24" i="29" s="1"/>
  <c r="U18" i="29"/>
  <c r="D9" i="29"/>
  <c r="N9" i="29"/>
  <c r="Q9" i="29" s="1"/>
  <c r="D10" i="29"/>
  <c r="AD10" i="29" s="1"/>
  <c r="AI18" i="29"/>
  <c r="N13" i="29"/>
  <c r="I14" i="29"/>
  <c r="AD15" i="29"/>
  <c r="J15" i="29"/>
  <c r="Q20" i="29"/>
  <c r="N21" i="29"/>
  <c r="V18" i="29"/>
  <c r="V19" i="29" s="1"/>
  <c r="E11" i="29"/>
  <c r="AH16" i="29"/>
  <c r="AJ16" i="29" s="1"/>
  <c r="D21" i="29"/>
  <c r="E20" i="29"/>
  <c r="V21" i="29"/>
  <c r="W20" i="29"/>
  <c r="E9" i="29"/>
  <c r="Q13" i="29"/>
  <c r="AD13" i="29"/>
  <c r="J14" i="29"/>
  <c r="AF12" i="29"/>
  <c r="AL12" i="29" s="1"/>
  <c r="AH12" i="29"/>
  <c r="AJ12" i="29" s="1"/>
  <c r="D8" i="29"/>
  <c r="I8" i="29"/>
  <c r="N8" i="29"/>
  <c r="AB8" i="29"/>
  <c r="AB18" i="29" s="1"/>
  <c r="AB24" i="29" s="1"/>
  <c r="J16" i="29"/>
  <c r="T18" i="29"/>
  <c r="J20" i="29"/>
  <c r="E8" i="26"/>
  <c r="E6" i="26"/>
  <c r="E5" i="26"/>
  <c r="D10" i="25"/>
  <c r="D8" i="25"/>
  <c r="D9" i="25" s="1"/>
  <c r="D7" i="25"/>
  <c r="D6" i="24"/>
  <c r="D7" i="24"/>
  <c r="D9" i="24"/>
  <c r="C5" i="23"/>
  <c r="C7" i="23" s="1"/>
  <c r="C6" i="23"/>
  <c r="C10" i="23"/>
  <c r="C11" i="23"/>
  <c r="C13" i="23"/>
  <c r="B8" i="22"/>
  <c r="D8" i="22" s="1"/>
  <c r="C8" i="22"/>
  <c r="B9" i="22"/>
  <c r="C9" i="22"/>
  <c r="C17" i="22" s="1"/>
  <c r="C19" i="22" s="1"/>
  <c r="D10" i="22"/>
  <c r="B11" i="22"/>
  <c r="C11" i="22"/>
  <c r="D12" i="22"/>
  <c r="D13" i="22"/>
  <c r="B14" i="22"/>
  <c r="D14" i="22" s="1"/>
  <c r="B15" i="22"/>
  <c r="D15" i="22" s="1"/>
  <c r="D16" i="22"/>
  <c r="B18" i="22"/>
  <c r="D18" i="22" s="1"/>
  <c r="D11" i="22" l="1"/>
  <c r="C12" i="23"/>
  <c r="C14" i="23" s="1"/>
  <c r="AD11" i="29"/>
  <c r="AH11" i="29" s="1"/>
  <c r="AJ11" i="29" s="1"/>
  <c r="AD14" i="29"/>
  <c r="E10" i="29"/>
  <c r="AD9" i="29"/>
  <c r="AH9" i="29" s="1"/>
  <c r="AJ9" i="29" s="1"/>
  <c r="AH13" i="29"/>
  <c r="AJ13" i="29" s="1"/>
  <c r="AF13" i="29"/>
  <c r="AL13" i="29" s="1"/>
  <c r="Q8" i="29"/>
  <c r="Q18" i="29" s="1"/>
  <c r="Q24" i="29" s="1"/>
  <c r="N18" i="29"/>
  <c r="AF9" i="29"/>
  <c r="AL9" i="29" s="1"/>
  <c r="AF11" i="29"/>
  <c r="AL11" i="29" s="1"/>
  <c r="J8" i="29"/>
  <c r="J18" i="29" s="1"/>
  <c r="J24" i="29" s="1"/>
  <c r="I18" i="29"/>
  <c r="AH14" i="29"/>
  <c r="AJ14" i="29" s="1"/>
  <c r="AF14" i="29"/>
  <c r="AL14" i="29" s="1"/>
  <c r="W24" i="29"/>
  <c r="AD8" i="29"/>
  <c r="E8" i="29"/>
  <c r="D18" i="29"/>
  <c r="AH10" i="29"/>
  <c r="AJ10" i="29" s="1"/>
  <c r="AF10" i="29"/>
  <c r="AL10" i="29" s="1"/>
  <c r="AH15" i="29"/>
  <c r="AJ15" i="29" s="1"/>
  <c r="AF15" i="29"/>
  <c r="AL15" i="29" s="1"/>
  <c r="D8" i="24"/>
  <c r="D10" i="24" s="1"/>
  <c r="D9" i="22"/>
  <c r="D17" i="22" s="1"/>
  <c r="D19" i="22" s="1"/>
  <c r="E7" i="26"/>
  <c r="E9" i="26" s="1"/>
  <c r="D11" i="25"/>
  <c r="B17" i="22"/>
  <c r="B19" i="22" s="1"/>
  <c r="E18" i="29" l="1"/>
  <c r="E24" i="29" s="1"/>
  <c r="D19" i="29"/>
  <c r="D24" i="29"/>
  <c r="N19" i="29"/>
  <c r="N24" i="29"/>
  <c r="AH8" i="29"/>
  <c r="AD18" i="29"/>
  <c r="AF8" i="29"/>
  <c r="I24" i="29"/>
  <c r="I19" i="29"/>
  <c r="J15" i="21"/>
  <c r="J20" i="21" s="1"/>
  <c r="I20" i="21" s="1"/>
  <c r="K14" i="21"/>
  <c r="K13" i="21"/>
  <c r="K20" i="21" s="1"/>
  <c r="C16" i="20"/>
  <c r="C13" i="20"/>
  <c r="C10" i="20"/>
  <c r="C8" i="20"/>
  <c r="N22" i="19"/>
  <c r="M22" i="19"/>
  <c r="N19" i="19"/>
  <c r="N23" i="19" s="1"/>
  <c r="M19" i="19"/>
  <c r="M23" i="19" s="1"/>
  <c r="L23" i="19" s="1"/>
  <c r="L19" i="19"/>
  <c r="M18" i="19"/>
  <c r="D8" i="18"/>
  <c r="D7" i="18"/>
  <c r="O19" i="17"/>
  <c r="N19" i="17"/>
  <c r="M19" i="17"/>
  <c r="P28" i="16"/>
  <c r="O28" i="16"/>
  <c r="N28" i="16" s="1"/>
  <c r="J27" i="16"/>
  <c r="J26" i="16"/>
  <c r="K25" i="16"/>
  <c r="J25" i="16"/>
  <c r="J28" i="16" s="1"/>
  <c r="K24" i="16"/>
  <c r="J24" i="16"/>
  <c r="P22" i="16"/>
  <c r="P29" i="16" s="1"/>
  <c r="O22" i="16"/>
  <c r="N22" i="16" s="1"/>
  <c r="K21" i="16"/>
  <c r="J21" i="16"/>
  <c r="K20" i="16"/>
  <c r="K28" i="16" s="1"/>
  <c r="J20" i="16"/>
  <c r="J19" i="16"/>
  <c r="J18" i="16"/>
  <c r="F11" i="15"/>
  <c r="E11" i="15"/>
  <c r="D11" i="15"/>
  <c r="E10" i="15"/>
  <c r="E12" i="15" s="1"/>
  <c r="D10" i="15"/>
  <c r="D12" i="15" s="1"/>
  <c r="D6" i="15"/>
  <c r="D5" i="15"/>
  <c r="Q19" i="14"/>
  <c r="M19" i="14"/>
  <c r="P18" i="14"/>
  <c r="P19" i="14" s="1"/>
  <c r="N18" i="14"/>
  <c r="L18" i="14"/>
  <c r="P15" i="14"/>
  <c r="P16" i="14" s="1"/>
  <c r="N15" i="14"/>
  <c r="N19" i="14" s="1"/>
  <c r="L15" i="14"/>
  <c r="L19" i="14" s="1"/>
  <c r="P12" i="14"/>
  <c r="N12" i="14"/>
  <c r="L12" i="14"/>
  <c r="P11" i="14"/>
  <c r="L11" i="14"/>
  <c r="N11" i="14" s="1"/>
  <c r="P10" i="14"/>
  <c r="L10" i="14"/>
  <c r="N10" i="14" s="1"/>
  <c r="P9" i="14"/>
  <c r="P13" i="14" s="1"/>
  <c r="P20" i="14" s="1"/>
  <c r="L9" i="14"/>
  <c r="N9" i="14" s="1"/>
  <c r="D8" i="13"/>
  <c r="D7" i="13"/>
  <c r="D6" i="13"/>
  <c r="O7" i="12"/>
  <c r="O15" i="12" s="1"/>
  <c r="O22" i="12" s="1"/>
  <c r="O8" i="12"/>
  <c r="O13" i="12"/>
  <c r="O14" i="12"/>
  <c r="N15" i="12"/>
  <c r="N22" i="12" s="1"/>
  <c r="P15" i="12"/>
  <c r="N18" i="12"/>
  <c r="O18" i="12"/>
  <c r="P18" i="12"/>
  <c r="N21" i="12"/>
  <c r="O21" i="12"/>
  <c r="P21" i="12"/>
  <c r="P22" i="12" s="1"/>
  <c r="N88" i="11"/>
  <c r="N83" i="11"/>
  <c r="N78" i="11"/>
  <c r="N69" i="11"/>
  <c r="M66" i="11"/>
  <c r="O61" i="11"/>
  <c r="O60" i="11"/>
  <c r="N13" i="11"/>
  <c r="N60" i="11" s="1"/>
  <c r="N89" i="11" s="1"/>
  <c r="O19" i="9"/>
  <c r="N19" i="9"/>
  <c r="M19" i="9"/>
  <c r="O16" i="9"/>
  <c r="N16" i="9"/>
  <c r="M16" i="9"/>
  <c r="O13" i="9"/>
  <c r="O20" i="9" s="1"/>
  <c r="N13" i="9"/>
  <c r="N20" i="9" s="1"/>
  <c r="M13" i="9"/>
  <c r="M20" i="9" s="1"/>
  <c r="N11" i="9"/>
  <c r="P137" i="8"/>
  <c r="O137" i="8"/>
  <c r="N137" i="8"/>
  <c r="P134" i="8"/>
  <c r="O134" i="8"/>
  <c r="N134" i="8"/>
  <c r="P127" i="8"/>
  <c r="O127" i="8"/>
  <c r="N127" i="8"/>
  <c r="P124" i="8"/>
  <c r="O124" i="8"/>
  <c r="N124" i="8"/>
  <c r="P120" i="8"/>
  <c r="O120" i="8"/>
  <c r="N120" i="8"/>
  <c r="P104" i="8"/>
  <c r="O104" i="8"/>
  <c r="N104" i="8"/>
  <c r="N92" i="8"/>
  <c r="N138" i="8" s="1"/>
  <c r="O70" i="8"/>
  <c r="O55" i="8"/>
  <c r="W26" i="8"/>
  <c r="V26" i="8"/>
  <c r="U26" i="8"/>
  <c r="T26" i="8"/>
  <c r="S26" i="8"/>
  <c r="R26" i="8"/>
  <c r="Q26" i="8"/>
  <c r="P26" i="8"/>
  <c r="M26" i="8"/>
  <c r="L26" i="8"/>
  <c r="J26" i="8"/>
  <c r="G26" i="8"/>
  <c r="F26" i="8"/>
  <c r="E26" i="8"/>
  <c r="D26" i="8"/>
  <c r="C26" i="8"/>
  <c r="B26" i="8"/>
  <c r="A26" i="8"/>
  <c r="W25" i="8"/>
  <c r="V25" i="8"/>
  <c r="U25" i="8"/>
  <c r="T25" i="8"/>
  <c r="S25" i="8"/>
  <c r="R25" i="8"/>
  <c r="Q25" i="8"/>
  <c r="P25" i="8"/>
  <c r="P92" i="8" s="1"/>
  <c r="P138" i="8" s="1"/>
  <c r="M25" i="8"/>
  <c r="L25" i="8"/>
  <c r="J25" i="8"/>
  <c r="G25" i="8"/>
  <c r="F25" i="8"/>
  <c r="E25" i="8"/>
  <c r="D25" i="8"/>
  <c r="C25" i="8"/>
  <c r="B25" i="8"/>
  <c r="A25" i="8"/>
  <c r="W24" i="8"/>
  <c r="V24" i="8"/>
  <c r="U24" i="8"/>
  <c r="T24" i="8"/>
  <c r="S24" i="8"/>
  <c r="R24" i="8"/>
  <c r="Q24" i="8"/>
  <c r="M24" i="8"/>
  <c r="L24" i="8"/>
  <c r="J24" i="8"/>
  <c r="G24" i="8"/>
  <c r="F24" i="8"/>
  <c r="E24" i="8"/>
  <c r="D24" i="8"/>
  <c r="C24" i="8"/>
  <c r="B24" i="8"/>
  <c r="A24" i="8"/>
  <c r="O11" i="8"/>
  <c r="O92" i="8" s="1"/>
  <c r="N11" i="8"/>
  <c r="D18" i="7"/>
  <c r="B18" i="7"/>
  <c r="C16" i="7"/>
  <c r="D16" i="7" s="1"/>
  <c r="C15" i="7"/>
  <c r="B15" i="7"/>
  <c r="B14" i="7"/>
  <c r="D14" i="7" s="1"/>
  <c r="D13" i="7"/>
  <c r="B13" i="7"/>
  <c r="B12" i="7"/>
  <c r="D12" i="7" s="1"/>
  <c r="B11" i="7"/>
  <c r="D11" i="7" s="1"/>
  <c r="D10" i="7"/>
  <c r="C9" i="7"/>
  <c r="B9" i="7"/>
  <c r="D9" i="7" s="1"/>
  <c r="C8" i="7"/>
  <c r="O28" i="6"/>
  <c r="M27" i="6"/>
  <c r="M28" i="6" s="1"/>
  <c r="O24" i="6"/>
  <c r="N23" i="6"/>
  <c r="M22" i="6"/>
  <c r="N22" i="6" s="1"/>
  <c r="N21" i="6"/>
  <c r="N24" i="6" s="1"/>
  <c r="O19" i="6"/>
  <c r="M19" i="6"/>
  <c r="N18" i="6"/>
  <c r="N17" i="6"/>
  <c r="N19" i="6" s="1"/>
  <c r="O15" i="6"/>
  <c r="O29" i="6" s="1"/>
  <c r="M15" i="6"/>
  <c r="N14" i="6"/>
  <c r="N15" i="6" s="1"/>
  <c r="N12" i="6"/>
  <c r="P70" i="5"/>
  <c r="O69" i="5"/>
  <c r="O68" i="5"/>
  <c r="N67" i="5"/>
  <c r="O67" i="5" s="1"/>
  <c r="L67" i="5"/>
  <c r="O66" i="5"/>
  <c r="N66" i="5"/>
  <c r="N70" i="5" s="1"/>
  <c r="O65" i="5"/>
  <c r="P63" i="5"/>
  <c r="L62" i="5"/>
  <c r="N61" i="5"/>
  <c r="O61" i="5" s="1"/>
  <c r="L60" i="5"/>
  <c r="N60" i="5" s="1"/>
  <c r="O59" i="5"/>
  <c r="P56" i="5"/>
  <c r="N56" i="5"/>
  <c r="O55" i="5"/>
  <c r="O54" i="5"/>
  <c r="L54" i="5"/>
  <c r="O52" i="5"/>
  <c r="O56" i="5" s="1"/>
  <c r="L52" i="5"/>
  <c r="P49" i="5"/>
  <c r="O48" i="5"/>
  <c r="O47" i="5"/>
  <c r="N47" i="5"/>
  <c r="N46" i="5"/>
  <c r="N49" i="5" s="1"/>
  <c r="O45" i="5"/>
  <c r="L45" i="5"/>
  <c r="O44" i="5"/>
  <c r="L44" i="5"/>
  <c r="O43" i="5"/>
  <c r="P41" i="5"/>
  <c r="N41" i="5"/>
  <c r="O40" i="5"/>
  <c r="O39" i="5"/>
  <c r="L39" i="5"/>
  <c r="L38" i="5"/>
  <c r="O37" i="5"/>
  <c r="O41" i="5" s="1"/>
  <c r="L37" i="5"/>
  <c r="P35" i="5"/>
  <c r="P71" i="5" s="1"/>
  <c r="L34" i="5"/>
  <c r="O33" i="5"/>
  <c r="L32" i="5"/>
  <c r="O31" i="5"/>
  <c r="O29" i="5"/>
  <c r="O28" i="5"/>
  <c r="N28" i="5"/>
  <c r="L26" i="5"/>
  <c r="O25" i="5"/>
  <c r="O24" i="5"/>
  <c r="O17" i="5"/>
  <c r="O35" i="5" s="1"/>
  <c r="O15" i="5"/>
  <c r="N15" i="5"/>
  <c r="O10" i="5"/>
  <c r="N10" i="5"/>
  <c r="N35" i="5" s="1"/>
  <c r="O9" i="5"/>
  <c r="O7" i="5"/>
  <c r="B18" i="4"/>
  <c r="D18" i="4" s="1"/>
  <c r="B15" i="4"/>
  <c r="D15" i="4" s="1"/>
  <c r="C14" i="4"/>
  <c r="B14" i="4"/>
  <c r="C11" i="4"/>
  <c r="B11" i="4"/>
  <c r="C10" i="4"/>
  <c r="B10" i="4"/>
  <c r="B9" i="4"/>
  <c r="D9" i="4" s="1"/>
  <c r="C8" i="4"/>
  <c r="B8" i="4"/>
  <c r="M28" i="3"/>
  <c r="O27" i="3"/>
  <c r="N27" i="3"/>
  <c r="M27" i="3"/>
  <c r="O26" i="3"/>
  <c r="O22" i="3"/>
  <c r="M22" i="3"/>
  <c r="N20" i="3"/>
  <c r="N22" i="3" s="1"/>
  <c r="O18" i="3"/>
  <c r="N18" i="3"/>
  <c r="M18" i="3"/>
  <c r="N14" i="3"/>
  <c r="N28" i="3" s="1"/>
  <c r="M14" i="3"/>
  <c r="N13" i="3"/>
  <c r="O12" i="3"/>
  <c r="O14" i="3" s="1"/>
  <c r="O28" i="3" s="1"/>
  <c r="P31" i="2"/>
  <c r="O30" i="2"/>
  <c r="O29" i="2"/>
  <c r="N28" i="2"/>
  <c r="O28" i="2" s="1"/>
  <c r="N27" i="2"/>
  <c r="O27" i="2" s="1"/>
  <c r="B27" i="2"/>
  <c r="N26" i="2"/>
  <c r="N31" i="2" s="1"/>
  <c r="P24" i="2"/>
  <c r="O24" i="2"/>
  <c r="N24" i="2"/>
  <c r="P18" i="2"/>
  <c r="O18" i="2"/>
  <c r="N18" i="2"/>
  <c r="P14" i="2"/>
  <c r="P32" i="2" s="1"/>
  <c r="O14" i="2"/>
  <c r="N14" i="2"/>
  <c r="N32" i="2" s="1"/>
  <c r="O8" i="2"/>
  <c r="B18" i="1"/>
  <c r="D18" i="1" s="1"/>
  <c r="C11" i="1"/>
  <c r="B11" i="1"/>
  <c r="C10" i="1"/>
  <c r="B10" i="1"/>
  <c r="C9" i="1"/>
  <c r="B9" i="1"/>
  <c r="C8" i="1"/>
  <c r="B8" i="1"/>
  <c r="D8" i="1" s="1"/>
  <c r="C17" i="4" l="1"/>
  <c r="C19" i="4" s="1"/>
  <c r="D14" i="4"/>
  <c r="D10" i="1"/>
  <c r="C17" i="7"/>
  <c r="C19" i="7" s="1"/>
  <c r="D10" i="4"/>
  <c r="D9" i="18"/>
  <c r="AL8" i="29"/>
  <c r="AL18" i="29" s="1"/>
  <c r="AL24" i="29" s="1"/>
  <c r="AF18" i="29"/>
  <c r="AF24" i="29" s="1"/>
  <c r="AH18" i="29"/>
  <c r="AJ8" i="29"/>
  <c r="AJ18" i="29" s="1"/>
  <c r="AJ24" i="29" s="1"/>
  <c r="C17" i="20"/>
  <c r="D11" i="4"/>
  <c r="D9" i="1"/>
  <c r="D8" i="4"/>
  <c r="D9" i="13"/>
  <c r="D7" i="15"/>
  <c r="D11" i="1"/>
  <c r="C17" i="1"/>
  <c r="C19" i="1" s="1"/>
  <c r="D15" i="7"/>
  <c r="O29" i="16"/>
  <c r="N29" i="16" s="1"/>
  <c r="F10" i="15"/>
  <c r="F12" i="15" s="1"/>
  <c r="O138" i="8"/>
  <c r="M24" i="6"/>
  <c r="M29" i="6" s="1"/>
  <c r="N27" i="6"/>
  <c r="N28" i="6" s="1"/>
  <c r="N29" i="6" s="1"/>
  <c r="N63" i="5"/>
  <c r="O60" i="5"/>
  <c r="N71" i="5"/>
  <c r="O70" i="5"/>
  <c r="O63" i="5"/>
  <c r="O46" i="5"/>
  <c r="O49" i="5" s="1"/>
  <c r="O71" i="5" s="1"/>
  <c r="B17" i="4"/>
  <c r="B19" i="4" s="1"/>
  <c r="O26" i="2"/>
  <c r="O31" i="2" s="1"/>
  <c r="O32" i="2" s="1"/>
  <c r="D17" i="1"/>
  <c r="D19" i="1" s="1"/>
  <c r="B17" i="1"/>
  <c r="B19" i="1" s="1"/>
  <c r="D17" i="4" l="1"/>
  <c r="D19" i="4" s="1"/>
  <c r="B8" i="7"/>
  <c r="B17" i="7" l="1"/>
  <c r="B19" i="7" s="1"/>
  <c r="D8" i="7"/>
  <c r="D17" i="7" s="1"/>
  <c r="D19" i="7" s="1"/>
</calcChain>
</file>

<file path=xl/comments1.xml><?xml version="1.0" encoding="utf-8"?>
<comments xmlns="http://schemas.openxmlformats.org/spreadsheetml/2006/main">
  <authors>
    <author>Neena</author>
  </authors>
  <commentList>
    <comment ref="AL8" authorId="0" shapeId="0">
      <text>
        <r>
          <rPr>
            <b/>
            <sz val="9"/>
            <color indexed="81"/>
            <rFont val="Tahoma"/>
            <family val="2"/>
          </rPr>
          <t>Neena:</t>
        </r>
        <r>
          <rPr>
            <sz val="9"/>
            <color indexed="81"/>
            <rFont val="Tahoma"/>
            <family val="2"/>
          </rPr>
          <t xml:space="preserve">
added addl 10631 for Jaba under FP4 on 27 Nov</t>
        </r>
      </text>
    </comment>
    <comment ref="AL22" authorId="0" shapeId="0">
      <text>
        <r>
          <rPr>
            <b/>
            <sz val="9"/>
            <color indexed="81"/>
            <rFont val="Tahoma"/>
            <family val="2"/>
          </rPr>
          <t>Neena:</t>
        </r>
        <r>
          <rPr>
            <sz val="9"/>
            <color indexed="81"/>
            <rFont val="Tahoma"/>
            <family val="2"/>
          </rPr>
          <t xml:space="preserve">
addl 10,631 given to Jaba under FP4 on 27 Nov</t>
        </r>
      </text>
    </comment>
    <comment ref="AJ24" authorId="0" shapeId="0">
      <text>
        <r>
          <rPr>
            <b/>
            <sz val="9"/>
            <color indexed="81"/>
            <rFont val="Tahoma"/>
            <family val="2"/>
          </rPr>
          <t>Neena:</t>
        </r>
        <r>
          <rPr>
            <sz val="9"/>
            <color indexed="81"/>
            <rFont val="Tahoma"/>
            <family val="2"/>
          </rPr>
          <t xml:space="preserve">
10631 to be added, given to Jaba for FP4</t>
        </r>
      </text>
    </comment>
  </commentList>
</comments>
</file>

<file path=xl/comments2.xml><?xml version="1.0" encoding="utf-8"?>
<comments xmlns="http://schemas.openxmlformats.org/spreadsheetml/2006/main">
  <authors>
    <author>Neena</author>
  </authors>
  <commentList>
    <comment ref="N12" authorId="0" shapeId="0">
      <text>
        <r>
          <rPr>
            <b/>
            <sz val="9"/>
            <color indexed="81"/>
            <rFont val="Tahoma"/>
            <family val="2"/>
          </rPr>
          <t>Neena:</t>
        </r>
        <r>
          <rPr>
            <sz val="9"/>
            <color indexed="81"/>
            <rFont val="Tahoma"/>
            <family val="2"/>
          </rPr>
          <t xml:space="preserve">
was @ 21,457. rounded off to 21,500
</t>
        </r>
      </text>
    </comment>
  </commentList>
</comments>
</file>

<file path=xl/comments3.xml><?xml version="1.0" encoding="utf-8"?>
<comments xmlns="http://schemas.openxmlformats.org/spreadsheetml/2006/main">
  <authors>
    <author>Neena</author>
  </authors>
  <commentList>
    <comment ref="M12" authorId="0" shapeId="0">
      <text>
        <r>
          <rPr>
            <b/>
            <sz val="9"/>
            <color indexed="81"/>
            <rFont val="Tahoma"/>
            <family val="2"/>
          </rPr>
          <t>Neena:</t>
        </r>
        <r>
          <rPr>
            <sz val="9"/>
            <color indexed="81"/>
            <rFont val="Tahoma"/>
            <family val="2"/>
          </rPr>
          <t xml:space="preserve">
50K- Kai, 15K Arega,15K Micheal H=80K</t>
        </r>
      </text>
    </comment>
  </commentList>
</comments>
</file>

<file path=xl/comments4.xml><?xml version="1.0" encoding="utf-8"?>
<comments xmlns="http://schemas.openxmlformats.org/spreadsheetml/2006/main">
  <authors>
    <author>Neena</author>
    <author>Shalander Kumar</author>
  </authors>
  <commentList>
    <comment ref="O9" authorId="0" shapeId="0">
      <text>
        <r>
          <rPr>
            <b/>
            <sz val="9"/>
            <color indexed="81"/>
            <rFont val="Tahoma"/>
            <family val="2"/>
          </rPr>
          <t>Neena:</t>
        </r>
        <r>
          <rPr>
            <sz val="9"/>
            <color indexed="81"/>
            <rFont val="Tahoma"/>
            <family val="2"/>
          </rPr>
          <t xml:space="preserve">
was @ 10k. Changed to proposed budget</t>
        </r>
      </text>
    </comment>
    <comment ref="N10" authorId="0" shapeId="0">
      <text>
        <r>
          <rPr>
            <b/>
            <sz val="9"/>
            <color indexed="81"/>
            <rFont val="Tahoma"/>
            <family val="2"/>
          </rPr>
          <t>Neena:</t>
        </r>
        <r>
          <rPr>
            <sz val="9"/>
            <color indexed="81"/>
            <rFont val="Tahoma"/>
            <family val="2"/>
          </rPr>
          <t xml:space="preserve">
was @ 23K. Increased it to 25K</t>
        </r>
      </text>
    </comment>
    <comment ref="O10" authorId="0" shapeId="0">
      <text>
        <r>
          <rPr>
            <b/>
            <sz val="9"/>
            <color indexed="81"/>
            <rFont val="Tahoma"/>
            <family val="2"/>
          </rPr>
          <t>Neena:</t>
        </r>
        <r>
          <rPr>
            <sz val="9"/>
            <color indexed="81"/>
            <rFont val="Tahoma"/>
            <family val="2"/>
          </rPr>
          <t xml:space="preserve">
was @ 15K.  Modified to proposed budget</t>
        </r>
      </text>
    </comment>
    <comment ref="N15" authorId="0" shapeId="0">
      <text>
        <r>
          <rPr>
            <b/>
            <sz val="9"/>
            <color indexed="81"/>
            <rFont val="Tahoma"/>
            <family val="2"/>
          </rPr>
          <t>Neena:</t>
        </r>
        <r>
          <rPr>
            <sz val="9"/>
            <color indexed="81"/>
            <rFont val="Tahoma"/>
            <family val="2"/>
          </rPr>
          <t xml:space="preserve">
Was @ 25K. Increased it to 30K</t>
        </r>
      </text>
    </comment>
    <comment ref="O24" authorId="0" shapeId="0">
      <text>
        <r>
          <rPr>
            <b/>
            <sz val="9"/>
            <color indexed="81"/>
            <rFont val="Tahoma"/>
            <family val="2"/>
          </rPr>
          <t>Neena:</t>
        </r>
        <r>
          <rPr>
            <sz val="9"/>
            <color indexed="81"/>
            <rFont val="Tahoma"/>
            <family val="2"/>
          </rPr>
          <t xml:space="preserve">
@10K. Modified to proposed budget</t>
        </r>
      </text>
    </comment>
    <comment ref="O25" authorId="0" shapeId="0">
      <text>
        <r>
          <rPr>
            <b/>
            <sz val="9"/>
            <color indexed="81"/>
            <rFont val="Tahoma"/>
            <family val="2"/>
          </rPr>
          <t>Neena:</t>
        </r>
        <r>
          <rPr>
            <sz val="9"/>
            <color indexed="81"/>
            <rFont val="Tahoma"/>
            <family val="2"/>
          </rPr>
          <t xml:space="preserve">
was@40K. Modified to proposed budget</t>
        </r>
      </text>
    </comment>
    <comment ref="N28" authorId="0" shapeId="0">
      <text>
        <r>
          <rPr>
            <b/>
            <sz val="9"/>
            <color indexed="81"/>
            <rFont val="Tahoma"/>
            <family val="2"/>
          </rPr>
          <t>Neena:</t>
        </r>
        <r>
          <rPr>
            <sz val="9"/>
            <color indexed="81"/>
            <rFont val="Tahoma"/>
            <family val="2"/>
          </rPr>
          <t xml:space="preserve">
was @60k.  Increased it to 65K</t>
        </r>
      </text>
    </comment>
    <comment ref="L31" authorId="1" shapeId="0">
      <text>
        <r>
          <rPr>
            <b/>
            <sz val="9"/>
            <color rgb="FF000000"/>
            <rFont val="Tahoma"/>
            <family val="2"/>
          </rPr>
          <t>Shalander Kumar:</t>
        </r>
        <r>
          <rPr>
            <sz val="9"/>
            <color rgb="FF000000"/>
            <rFont val="Tahoma"/>
            <family val="2"/>
          </rPr>
          <t xml:space="preserve">
</t>
        </r>
        <r>
          <rPr>
            <sz val="9"/>
            <color rgb="FF000000"/>
            <rFont val="Tahoma"/>
            <family val="2"/>
          </rPr>
          <t>Changed from 80k to 75k as it was the final figure last year.</t>
        </r>
      </text>
    </comment>
    <comment ref="O31" authorId="0" shapeId="0">
      <text>
        <r>
          <rPr>
            <b/>
            <sz val="9"/>
            <color indexed="81"/>
            <rFont val="Tahoma"/>
            <family val="2"/>
          </rPr>
          <t>Neena:</t>
        </r>
        <r>
          <rPr>
            <sz val="9"/>
            <color indexed="81"/>
            <rFont val="Tahoma"/>
            <family val="2"/>
          </rPr>
          <t xml:space="preserve">
was @ 75K. Modified to proposed budget</t>
        </r>
      </text>
    </comment>
    <comment ref="G34" authorId="0" shapeId="0">
      <text>
        <r>
          <rPr>
            <b/>
            <sz val="9"/>
            <color indexed="81"/>
            <rFont val="Tahoma"/>
            <family val="2"/>
          </rPr>
          <t>Neena:</t>
        </r>
        <r>
          <rPr>
            <sz val="9"/>
            <color indexed="81"/>
            <rFont val="Tahoma"/>
            <family val="2"/>
          </rPr>
          <t xml:space="preserve">
to be shared with Katrien Descheemaeker (WUR) </t>
        </r>
      </text>
    </comment>
    <comment ref="L34" authorId="1" shapeId="0">
      <text>
        <r>
          <rPr>
            <b/>
            <sz val="9"/>
            <color rgb="FF000000"/>
            <rFont val="Tahoma"/>
            <family val="2"/>
          </rPr>
          <t>Shalander Kumar:</t>
        </r>
        <r>
          <rPr>
            <sz val="9"/>
            <color rgb="FF000000"/>
            <rFont val="Tahoma"/>
            <family val="2"/>
          </rPr>
          <t xml:space="preserve">
</t>
        </r>
        <r>
          <rPr>
            <sz val="9"/>
            <color rgb="FF000000"/>
            <rFont val="Tahoma"/>
            <family val="2"/>
          </rPr>
          <t>changed from 40k to 38k as it was adjusted in te final stage in 2019.</t>
        </r>
      </text>
    </comment>
    <comment ref="O39" authorId="0" shapeId="0">
      <text>
        <r>
          <rPr>
            <b/>
            <sz val="9"/>
            <color indexed="81"/>
            <rFont val="Tahoma"/>
            <family val="2"/>
          </rPr>
          <t>Neena:</t>
        </r>
        <r>
          <rPr>
            <sz val="9"/>
            <color indexed="81"/>
            <rFont val="Tahoma"/>
            <family val="2"/>
          </rPr>
          <t xml:space="preserve">
Was @ 60K. Modified to proposed budget</t>
        </r>
      </text>
    </comment>
    <comment ref="O40" authorId="0" shapeId="0">
      <text>
        <r>
          <rPr>
            <b/>
            <sz val="9"/>
            <color indexed="81"/>
            <rFont val="Tahoma"/>
            <family val="2"/>
          </rPr>
          <t>Neena:</t>
        </r>
        <r>
          <rPr>
            <sz val="9"/>
            <color indexed="81"/>
            <rFont val="Tahoma"/>
            <family val="2"/>
          </rPr>
          <t xml:space="preserve">
Was @ 30K. Modified to proposed budget</t>
        </r>
      </text>
    </comment>
    <comment ref="N43" authorId="0" shapeId="0">
      <text>
        <r>
          <rPr>
            <b/>
            <sz val="9"/>
            <color indexed="81"/>
            <rFont val="Tahoma"/>
            <family val="2"/>
          </rPr>
          <t>Neena:</t>
        </r>
        <r>
          <rPr>
            <sz val="9"/>
            <color indexed="81"/>
            <rFont val="Tahoma"/>
            <family val="2"/>
          </rPr>
          <t xml:space="preserve">
Was @ 45K. Reduced to 40K as FP leaders Admin Budget</t>
        </r>
      </text>
    </comment>
    <comment ref="O52" authorId="0" shapeId="0">
      <text>
        <r>
          <rPr>
            <b/>
            <sz val="9"/>
            <color indexed="81"/>
            <rFont val="Tahoma"/>
            <family val="2"/>
          </rPr>
          <t>Neena:</t>
        </r>
        <r>
          <rPr>
            <sz val="9"/>
            <color indexed="81"/>
            <rFont val="Tahoma"/>
            <family val="2"/>
          </rPr>
          <t xml:space="preserve">
Was @ 16K. Modified to proposed budget</t>
        </r>
      </text>
    </comment>
    <comment ref="O54" authorId="0" shapeId="0">
      <text>
        <r>
          <rPr>
            <b/>
            <sz val="9"/>
            <color indexed="81"/>
            <rFont val="Tahoma"/>
            <family val="2"/>
          </rPr>
          <t>Neena:</t>
        </r>
        <r>
          <rPr>
            <sz val="9"/>
            <color indexed="81"/>
            <rFont val="Tahoma"/>
            <family val="2"/>
          </rPr>
          <t xml:space="preserve">
Was at 31.5K. Modified to proposed budget</t>
        </r>
      </text>
    </comment>
    <comment ref="O59" authorId="0" shapeId="0">
      <text>
        <r>
          <rPr>
            <b/>
            <sz val="9"/>
            <color indexed="81"/>
            <rFont val="Tahoma"/>
            <family val="2"/>
          </rPr>
          <t>Neena:</t>
        </r>
        <r>
          <rPr>
            <sz val="9"/>
            <color indexed="81"/>
            <rFont val="Tahoma"/>
            <family val="2"/>
          </rPr>
          <t xml:space="preserve">
Was @ 2.5K. Modified to proposed budget</t>
        </r>
      </text>
    </comment>
    <comment ref="G62" authorId="0" shapeId="0">
      <text>
        <r>
          <rPr>
            <b/>
            <sz val="9"/>
            <color indexed="81"/>
            <rFont val="Tahoma"/>
            <family val="2"/>
          </rPr>
          <t>Neena:</t>
        </r>
        <r>
          <rPr>
            <sz val="9"/>
            <color indexed="81"/>
            <rFont val="Tahoma"/>
            <family val="2"/>
          </rPr>
          <t xml:space="preserve">
to be shared with Katrien Descheemaeker (WUR) </t>
        </r>
      </text>
    </comment>
    <comment ref="L62" authorId="1" shapeId="0">
      <text>
        <r>
          <rPr>
            <b/>
            <sz val="9"/>
            <color rgb="FF000000"/>
            <rFont val="Tahoma"/>
            <family val="2"/>
          </rPr>
          <t>Shalander Kumar:</t>
        </r>
        <r>
          <rPr>
            <sz val="9"/>
            <color rgb="FF000000"/>
            <rFont val="Tahoma"/>
            <family val="2"/>
          </rPr>
          <t xml:space="preserve">
</t>
        </r>
        <r>
          <rPr>
            <sz val="9"/>
            <color rgb="FF000000"/>
            <rFont val="Tahoma"/>
            <family val="2"/>
          </rPr>
          <t>changed from 40k to 38k as it was adjusted in te final stage in 2019.</t>
        </r>
      </text>
    </comment>
  </commentList>
</comments>
</file>

<file path=xl/comments5.xml><?xml version="1.0" encoding="utf-8"?>
<comments xmlns="http://schemas.openxmlformats.org/spreadsheetml/2006/main">
  <authors>
    <author>Neena</author>
  </authors>
  <commentList>
    <comment ref="O11" authorId="0" shapeId="0">
      <text>
        <r>
          <rPr>
            <b/>
            <sz val="9"/>
            <color rgb="FF000000"/>
            <rFont val="Tahoma"/>
            <family val="2"/>
          </rPr>
          <t>Neena:</t>
        </r>
        <r>
          <rPr>
            <sz val="9"/>
            <color rgb="FF000000"/>
            <rFont val="Tahoma"/>
            <family val="2"/>
          </rPr>
          <t xml:space="preserve">
</t>
        </r>
        <r>
          <rPr>
            <sz val="9"/>
            <color rgb="FF000000"/>
            <rFont val="Tahoma"/>
            <family val="2"/>
          </rPr>
          <t xml:space="preserve">Malik Ba(10000) and Sam niroje(10000) </t>
        </r>
      </text>
    </comment>
    <comment ref="O12" authorId="0" shapeId="0">
      <text>
        <r>
          <rPr>
            <b/>
            <sz val="9"/>
            <color rgb="FF000000"/>
            <rFont val="Tahoma"/>
            <family val="2"/>
          </rPr>
          <t>Neena:</t>
        </r>
        <r>
          <rPr>
            <sz val="9"/>
            <color rgb="FF000000"/>
            <rFont val="Tahoma"/>
            <family val="2"/>
          </rPr>
          <t xml:space="preserve">
</t>
        </r>
        <r>
          <rPr>
            <sz val="9"/>
            <color rgb="FF000000"/>
            <rFont val="Tahoma"/>
            <family val="2"/>
          </rPr>
          <t>5K to Amusa, IAR through ICRISAT</t>
        </r>
      </text>
    </comment>
    <comment ref="O13" authorId="0" shapeId="0">
      <text>
        <r>
          <rPr>
            <b/>
            <sz val="9"/>
            <color indexed="81"/>
            <rFont val="Tahoma"/>
            <family val="2"/>
          </rPr>
          <t>Neena:</t>
        </r>
        <r>
          <rPr>
            <sz val="9"/>
            <color indexed="81"/>
            <rFont val="Tahoma"/>
            <family val="2"/>
          </rPr>
          <t xml:space="preserve">
20K Sudha Narayanan (IGIDR); Shalander Kumar (ICRISAT) through ICRISAT</t>
        </r>
      </text>
    </comment>
    <comment ref="N14" authorId="0" shapeId="0">
      <text>
        <r>
          <rPr>
            <b/>
            <sz val="9"/>
            <color indexed="81"/>
            <rFont val="Tahoma"/>
            <family val="2"/>
          </rPr>
          <t>Neena:</t>
        </r>
        <r>
          <rPr>
            <sz val="9"/>
            <color indexed="81"/>
            <rFont val="Tahoma"/>
            <family val="2"/>
          </rPr>
          <t xml:space="preserve">
was @50K. Changed it to reduced budget</t>
        </r>
      </text>
    </comment>
    <comment ref="M18" authorId="0" shapeId="0">
      <text>
        <r>
          <rPr>
            <b/>
            <sz val="9"/>
            <color indexed="81"/>
            <rFont val="Tahoma"/>
            <family val="2"/>
          </rPr>
          <t>Neena:</t>
        </r>
        <r>
          <rPr>
            <sz val="9"/>
            <color indexed="81"/>
            <rFont val="Tahoma"/>
            <family val="2"/>
          </rPr>
          <t xml:space="preserve">
Was @ 55K. Increased it to 60K
</t>
        </r>
      </text>
    </comment>
    <comment ref="M22" authorId="0" shapeId="0">
      <text>
        <r>
          <rPr>
            <b/>
            <sz val="9"/>
            <color indexed="81"/>
            <rFont val="Tahoma"/>
            <family val="2"/>
          </rPr>
          <t>Neena:</t>
        </r>
        <r>
          <rPr>
            <sz val="9"/>
            <color indexed="81"/>
            <rFont val="Tahoma"/>
            <family val="2"/>
          </rPr>
          <t xml:space="preserve">
was @ 24K. Increased it by 6K</t>
        </r>
      </text>
    </comment>
    <comment ref="O22" authorId="0" shapeId="0">
      <text>
        <r>
          <rPr>
            <b/>
            <sz val="9"/>
            <color rgb="FF000000"/>
            <rFont val="Tahoma"/>
            <family val="2"/>
          </rPr>
          <t>Neena:</t>
        </r>
        <r>
          <rPr>
            <sz val="9"/>
            <color rgb="FF000000"/>
            <rFont val="Tahoma"/>
            <family val="2"/>
          </rPr>
          <t xml:space="preserve">
</t>
        </r>
        <r>
          <rPr>
            <sz val="9"/>
            <color rgb="FF000000"/>
            <rFont val="Tahoma"/>
            <family val="2"/>
          </rPr>
          <t>9000 to INERA through IITA</t>
        </r>
      </text>
    </comment>
    <comment ref="O26" authorId="0" shapeId="0">
      <text>
        <r>
          <rPr>
            <b/>
            <sz val="9"/>
            <color indexed="81"/>
            <rFont val="Tahoma"/>
            <family val="2"/>
          </rPr>
          <t>Neena:</t>
        </r>
        <r>
          <rPr>
            <sz val="9"/>
            <color indexed="81"/>
            <rFont val="Tahoma"/>
            <family val="2"/>
          </rPr>
          <t xml:space="preserve">
5K to ISRA, CSE through CIRAD</t>
        </r>
      </text>
    </comment>
    <comment ref="M27" authorId="0" shapeId="0">
      <text>
        <r>
          <rPr>
            <b/>
            <sz val="9"/>
            <color indexed="81"/>
            <rFont val="Tahoma"/>
            <family val="2"/>
          </rPr>
          <t>Neena:</t>
        </r>
        <r>
          <rPr>
            <sz val="9"/>
            <color indexed="81"/>
            <rFont val="Tahoma"/>
            <family val="2"/>
          </rPr>
          <t xml:space="preserve">
Was @ 8K.  Increased it to 10K</t>
        </r>
      </text>
    </comment>
  </commentList>
</comments>
</file>

<file path=xl/comments6.xml><?xml version="1.0" encoding="utf-8"?>
<comments xmlns="http://schemas.openxmlformats.org/spreadsheetml/2006/main">
  <authors>
    <author>Neena</author>
  </authors>
  <commentList>
    <comment ref="N101" authorId="0" shapeId="0">
      <text>
        <r>
          <rPr>
            <b/>
            <sz val="9"/>
            <color indexed="81"/>
            <rFont val="Tahoma"/>
            <family val="2"/>
          </rPr>
          <t>Neena:</t>
        </r>
        <r>
          <rPr>
            <sz val="9"/>
            <color indexed="81"/>
            <rFont val="Tahoma"/>
            <family val="2"/>
          </rPr>
          <t xml:space="preserve">
proposed amount 35287</t>
        </r>
      </text>
    </comment>
    <comment ref="N117" authorId="0" shapeId="0">
      <text>
        <r>
          <rPr>
            <b/>
            <sz val="9"/>
            <color indexed="81"/>
            <rFont val="Tahoma"/>
            <family val="2"/>
          </rPr>
          <t>Neena:</t>
        </r>
        <r>
          <rPr>
            <sz val="9"/>
            <color indexed="81"/>
            <rFont val="Tahoma"/>
            <family val="2"/>
          </rPr>
          <t xml:space="preserve">
initially proposed amount 85350</t>
        </r>
      </text>
    </comment>
    <comment ref="N119" authorId="0" shapeId="0">
      <text>
        <r>
          <rPr>
            <b/>
            <sz val="9"/>
            <color indexed="81"/>
            <rFont val="Tahoma"/>
            <family val="2"/>
          </rPr>
          <t>Neena:</t>
        </r>
        <r>
          <rPr>
            <sz val="9"/>
            <color indexed="81"/>
            <rFont val="Tahoma"/>
            <family val="2"/>
          </rPr>
          <t xml:space="preserve">
initially proposed budget 41980</t>
        </r>
      </text>
    </comment>
  </commentList>
</comments>
</file>

<file path=xl/comments7.xml><?xml version="1.0" encoding="utf-8"?>
<comments xmlns="http://schemas.openxmlformats.org/spreadsheetml/2006/main">
  <authors>
    <author>Rajeev</author>
    <author>Neena</author>
  </authors>
  <commentList>
    <comment ref="D8" authorId="0" shapeId="0">
      <text>
        <r>
          <rPr>
            <b/>
            <sz val="9"/>
            <color indexed="81"/>
            <rFont val="Tahoma"/>
            <family val="2"/>
          </rPr>
          <t>Rajeev:</t>
        </r>
        <r>
          <rPr>
            <sz val="9"/>
            <color indexed="81"/>
            <rFont val="Tahoma"/>
            <family val="2"/>
          </rPr>
          <t xml:space="preserve">
deleted eng's name, important activity</t>
        </r>
      </text>
    </comment>
    <comment ref="D11" authorId="0" shapeId="0">
      <text>
        <r>
          <rPr>
            <b/>
            <sz val="9"/>
            <color rgb="FF000000"/>
            <rFont val="Tahoma"/>
            <family val="2"/>
          </rPr>
          <t>Rajeev:</t>
        </r>
        <r>
          <rPr>
            <sz val="9"/>
            <color rgb="FF000000"/>
            <rFont val="Tahoma"/>
            <family val="2"/>
          </rPr>
          <t xml:space="preserve">
</t>
        </r>
        <r>
          <rPr>
            <sz val="9"/>
            <color rgb="FF000000"/>
            <rFont val="Tahoma"/>
            <family val="2"/>
          </rPr>
          <t xml:space="preserve">high proirity trait with bilateral support </t>
        </r>
      </text>
    </comment>
    <comment ref="D12" authorId="0" shapeId="0">
      <text>
        <r>
          <rPr>
            <b/>
            <sz val="9"/>
            <color rgb="FF000000"/>
            <rFont val="Tahoma"/>
            <family val="2"/>
          </rPr>
          <t>Rajeev:</t>
        </r>
        <r>
          <rPr>
            <sz val="9"/>
            <color rgb="FF000000"/>
            <rFont val="Tahoma"/>
            <family val="2"/>
          </rPr>
          <t xml:space="preserve">
</t>
        </r>
        <r>
          <rPr>
            <sz val="9"/>
            <color rgb="FF000000"/>
            <rFont val="Tahoma"/>
            <family val="2"/>
          </rPr>
          <t xml:space="preserve">high proirity trait with bilateral support </t>
        </r>
      </text>
    </comment>
    <comment ref="D13" authorId="0" shapeId="0">
      <text>
        <r>
          <rPr>
            <b/>
            <sz val="9"/>
            <color rgb="FF000000"/>
            <rFont val="Tahoma"/>
            <family val="2"/>
          </rPr>
          <t>Rajeev:</t>
        </r>
        <r>
          <rPr>
            <sz val="9"/>
            <color rgb="FF000000"/>
            <rFont val="Tahoma"/>
            <family val="2"/>
          </rPr>
          <t xml:space="preserve">
</t>
        </r>
        <r>
          <rPr>
            <sz val="9"/>
            <color rgb="FF000000"/>
            <rFont val="Tahoma"/>
            <family val="2"/>
          </rPr>
          <t xml:space="preserve">changed the wording as per discusisons </t>
        </r>
      </text>
    </comment>
    <comment ref="P13" authorId="0" shapeId="0">
      <text>
        <r>
          <rPr>
            <b/>
            <sz val="9"/>
            <color rgb="FF000000"/>
            <rFont val="Tahoma"/>
            <family val="2"/>
          </rPr>
          <t>Rajeev:</t>
        </r>
        <r>
          <rPr>
            <sz val="9"/>
            <color rgb="FF000000"/>
            <rFont val="Tahoma"/>
            <family val="2"/>
          </rPr>
          <t xml:space="preserve">
</t>
        </r>
        <r>
          <rPr>
            <sz val="9"/>
            <color rgb="FF000000"/>
            <rFont val="Tahoma"/>
            <family val="2"/>
          </rPr>
          <t xml:space="preserve">changed the wording as per discusisons </t>
        </r>
      </text>
    </comment>
    <comment ref="D17" authorId="0" shapeId="0">
      <text>
        <r>
          <rPr>
            <b/>
            <sz val="9"/>
            <color indexed="81"/>
            <rFont val="Tahoma"/>
            <family val="2"/>
          </rPr>
          <t>Rajeev:</t>
        </r>
        <r>
          <rPr>
            <sz val="9"/>
            <color indexed="81"/>
            <rFont val="Tahoma"/>
            <family val="2"/>
          </rPr>
          <t xml:space="preserve">
added pathologist name</t>
        </r>
      </text>
    </comment>
    <comment ref="D18" authorId="0" shapeId="0">
      <text>
        <r>
          <rPr>
            <b/>
            <sz val="9"/>
            <color indexed="81"/>
            <rFont val="Tahoma"/>
            <family val="2"/>
          </rPr>
          <t>Rajeev:</t>
        </r>
        <r>
          <rPr>
            <sz val="9"/>
            <color indexed="81"/>
            <rFont val="Tahoma"/>
            <family val="2"/>
          </rPr>
          <t xml:space="preserve">
added breeder name</t>
        </r>
      </text>
    </comment>
    <comment ref="D19" authorId="0" shapeId="0">
      <text>
        <r>
          <rPr>
            <b/>
            <sz val="9"/>
            <color rgb="FF000000"/>
            <rFont val="Tahoma"/>
            <family val="2"/>
          </rPr>
          <t>Rajeev:</t>
        </r>
        <r>
          <rPr>
            <sz val="9"/>
            <color rgb="FF000000"/>
            <rFont val="Tahoma"/>
            <family val="2"/>
          </rPr>
          <t xml:space="preserve">
</t>
        </r>
        <r>
          <rPr>
            <sz val="9"/>
            <color rgb="FF000000"/>
            <rFont val="Tahoma"/>
            <family val="2"/>
          </rPr>
          <t>supported by NPDF</t>
        </r>
      </text>
    </comment>
    <comment ref="D23" authorId="0" shapeId="0">
      <text>
        <r>
          <rPr>
            <b/>
            <sz val="9"/>
            <color rgb="FF000000"/>
            <rFont val="Tahoma"/>
            <family val="2"/>
          </rPr>
          <t>Rajeev:</t>
        </r>
        <r>
          <rPr>
            <sz val="9"/>
            <color rgb="FF000000"/>
            <rFont val="Tahoma"/>
            <family val="2"/>
          </rPr>
          <t xml:space="preserve">
</t>
        </r>
        <r>
          <rPr>
            <sz val="9"/>
            <color rgb="FF000000"/>
            <rFont val="Tahoma"/>
            <family val="2"/>
          </rPr>
          <t>deleted Eng</t>
        </r>
      </text>
    </comment>
    <comment ref="D25" authorId="0" shapeId="0">
      <text>
        <r>
          <rPr>
            <b/>
            <sz val="9"/>
            <color indexed="81"/>
            <rFont val="Tahoma"/>
            <family val="2"/>
          </rPr>
          <t>Rajeev:</t>
        </r>
        <r>
          <rPr>
            <sz val="9"/>
            <color indexed="81"/>
            <rFont val="Tahoma"/>
            <family val="2"/>
          </rPr>
          <t xml:space="preserve">
changed the date of delivery as some work is going on screening for this important trait with Reno</t>
        </r>
      </text>
    </comment>
    <comment ref="I25" authorId="0" shapeId="0">
      <text>
        <r>
          <rPr>
            <b/>
            <sz val="9"/>
            <color rgb="FF000000"/>
            <rFont val="Tahoma"/>
            <family val="2"/>
          </rPr>
          <t>Rajeev:</t>
        </r>
        <r>
          <rPr>
            <sz val="9"/>
            <color rgb="FF000000"/>
            <rFont val="Tahoma"/>
            <family val="2"/>
          </rPr>
          <t xml:space="preserve">
</t>
        </r>
        <r>
          <rPr>
            <sz val="9"/>
            <color rgb="FF000000"/>
            <rFont val="Tahoma"/>
            <family val="2"/>
          </rPr>
          <t>changed the date of delivery as some work is going on this important trait with Reno</t>
        </r>
      </text>
    </comment>
    <comment ref="D33" authorId="0" shapeId="0">
      <text>
        <r>
          <rPr>
            <b/>
            <sz val="9"/>
            <color indexed="81"/>
            <rFont val="Tahoma"/>
            <family val="2"/>
          </rPr>
          <t>Rajeev:</t>
        </r>
        <r>
          <rPr>
            <sz val="9"/>
            <color indexed="81"/>
            <rFont val="Tahoma"/>
            <family val="2"/>
          </rPr>
          <t xml:space="preserve">
addded srinivasan name in addition place of Gaur</t>
        </r>
      </text>
    </comment>
    <comment ref="D36" authorId="0" shapeId="0">
      <text>
        <r>
          <rPr>
            <b/>
            <sz val="9"/>
            <color indexed="81"/>
            <rFont val="Tahoma"/>
            <family val="2"/>
          </rPr>
          <t>Rajeev:</t>
        </r>
        <r>
          <rPr>
            <sz val="9"/>
            <color indexed="81"/>
            <rFont val="Tahoma"/>
            <family val="2"/>
          </rPr>
          <t xml:space="preserve">
deleted stem rot and BW from trait list</t>
        </r>
      </text>
    </comment>
    <comment ref="D40" authorId="0" shapeId="0">
      <text>
        <r>
          <rPr>
            <b/>
            <sz val="9"/>
            <color indexed="81"/>
            <rFont val="Tahoma"/>
            <family val="2"/>
          </rPr>
          <t>Rajeev:</t>
        </r>
        <r>
          <rPr>
            <sz val="9"/>
            <color indexed="81"/>
            <rFont val="Tahoma"/>
            <family val="2"/>
          </rPr>
          <t xml:space="preserve">
on going activity with NARs, added breeders name</t>
        </r>
      </text>
    </comment>
    <comment ref="D42" authorId="0" shapeId="0">
      <text>
        <r>
          <rPr>
            <b/>
            <sz val="9"/>
            <color rgb="FF000000"/>
            <rFont val="Tahoma"/>
            <family val="2"/>
          </rPr>
          <t>Rajeev:</t>
        </r>
        <r>
          <rPr>
            <sz val="9"/>
            <color rgb="FF000000"/>
            <rFont val="Tahoma"/>
            <family val="2"/>
          </rPr>
          <t xml:space="preserve">
</t>
        </r>
        <r>
          <rPr>
            <sz val="9"/>
            <color rgb="FF000000"/>
            <rFont val="Tahoma"/>
            <family val="2"/>
          </rPr>
          <t xml:space="preserve">deleted helicoverpa trait </t>
        </r>
      </text>
    </comment>
    <comment ref="A43" authorId="1" shapeId="0">
      <text>
        <r>
          <rPr>
            <b/>
            <sz val="9"/>
            <color indexed="81"/>
            <rFont val="Tahoma"/>
            <family val="2"/>
          </rPr>
          <t>Neena:</t>
        </r>
        <r>
          <rPr>
            <sz val="9"/>
            <color indexed="81"/>
            <rFont val="Tahoma"/>
            <family val="2"/>
          </rPr>
          <t xml:space="preserve">
(RG: both ICRADA and ICRISAT can work on this as materials/crops will be different)</t>
        </r>
      </text>
    </comment>
    <comment ref="D43" authorId="0" shapeId="0">
      <text>
        <r>
          <rPr>
            <b/>
            <sz val="9"/>
            <color rgb="FF000000"/>
            <rFont val="Tahoma"/>
            <family val="2"/>
          </rPr>
          <t>Rajeev:</t>
        </r>
        <r>
          <rPr>
            <sz val="9"/>
            <color rgb="FF000000"/>
            <rFont val="Tahoma"/>
            <family val="2"/>
          </rPr>
          <t xml:space="preserve">
</t>
        </r>
        <r>
          <rPr>
            <sz val="9"/>
            <color rgb="FF000000"/>
            <rFont val="Tahoma"/>
            <family val="2"/>
          </rPr>
          <t>added breeder name</t>
        </r>
      </text>
    </comment>
    <comment ref="D46" authorId="0" shapeId="0">
      <text>
        <r>
          <rPr>
            <b/>
            <sz val="9"/>
            <color indexed="81"/>
            <rFont val="Tahoma"/>
            <family val="2"/>
          </rPr>
          <t>Rajeev:</t>
        </r>
        <r>
          <rPr>
            <sz val="9"/>
            <color indexed="81"/>
            <rFont val="Tahoma"/>
            <family val="2"/>
          </rPr>
          <t xml:space="preserve">
added Anupama and Harish</t>
        </r>
      </text>
    </comment>
    <comment ref="D47" authorId="0" shapeId="0">
      <text>
        <r>
          <rPr>
            <b/>
            <sz val="9"/>
            <color indexed="81"/>
            <rFont val="Tahoma"/>
            <family val="2"/>
          </rPr>
          <t>Rajeev:</t>
        </r>
        <r>
          <rPr>
            <sz val="9"/>
            <color indexed="81"/>
            <rFont val="Tahoma"/>
            <family val="2"/>
          </rPr>
          <t xml:space="preserve">
imprtant nutrition trait, added anupama and Harish</t>
        </r>
      </text>
    </comment>
    <comment ref="D48" authorId="0" shapeId="0">
      <text>
        <r>
          <rPr>
            <b/>
            <sz val="9"/>
            <color indexed="81"/>
            <rFont val="Tahoma"/>
            <family val="2"/>
          </rPr>
          <t>Rajeev:</t>
        </r>
        <r>
          <rPr>
            <sz val="9"/>
            <color indexed="81"/>
            <rFont val="Tahoma"/>
            <family val="2"/>
          </rPr>
          <t xml:space="preserve">
added anupama and , mamata</t>
        </r>
      </text>
    </comment>
    <comment ref="D51" authorId="0" shapeId="0">
      <text>
        <r>
          <rPr>
            <b/>
            <sz val="9"/>
            <color rgb="FF000000"/>
            <rFont val="Tahoma"/>
            <family val="2"/>
          </rPr>
          <t>Rajeev:</t>
        </r>
        <r>
          <rPr>
            <sz val="9"/>
            <color rgb="FF000000"/>
            <rFont val="Tahoma"/>
            <family val="2"/>
          </rPr>
          <t xml:space="preserve">
</t>
        </r>
        <r>
          <rPr>
            <sz val="9"/>
            <color rgb="FF000000"/>
            <rFont val="Tahoma"/>
            <family val="2"/>
          </rPr>
          <t>supported by bilateral funds from JIRCAS for NUE traits included in BPP</t>
        </r>
      </text>
    </comment>
    <comment ref="D59" authorId="0" shapeId="0">
      <text>
        <r>
          <rPr>
            <b/>
            <sz val="9"/>
            <color indexed="81"/>
            <rFont val="Tahoma"/>
            <family val="2"/>
          </rPr>
          <t>Rajeev:</t>
        </r>
        <r>
          <rPr>
            <sz val="9"/>
            <color indexed="81"/>
            <rFont val="Tahoma"/>
            <family val="2"/>
          </rPr>
          <t xml:space="preserve">
This trait is high importance for finger millet and need to strenthen screen with differnent isolates</t>
        </r>
      </text>
    </comment>
    <comment ref="D63" authorId="0" shapeId="0">
      <text>
        <r>
          <rPr>
            <b/>
            <sz val="9"/>
            <color indexed="81"/>
            <rFont val="Tahoma"/>
            <family val="2"/>
          </rPr>
          <t>Rajeev:</t>
        </r>
        <r>
          <rPr>
            <sz val="9"/>
            <color indexed="81"/>
            <rFont val="Tahoma"/>
            <family val="2"/>
          </rPr>
          <t xml:space="preserve">
deleted Helicoverpa</t>
        </r>
      </text>
    </comment>
    <comment ref="D64" authorId="0" shapeId="0">
      <text>
        <r>
          <rPr>
            <b/>
            <sz val="9"/>
            <color indexed="81"/>
            <rFont val="Tahoma"/>
            <family val="2"/>
          </rPr>
          <t>Rajeev:</t>
        </r>
        <r>
          <rPr>
            <sz val="9"/>
            <color indexed="81"/>
            <rFont val="Tahoma"/>
            <family val="2"/>
          </rPr>
          <t xml:space="preserve">
with focus on ascochyta blight in chickpea</t>
        </r>
      </text>
    </comment>
    <comment ref="M66" authorId="1" shapeId="0">
      <text>
        <r>
          <rPr>
            <b/>
            <sz val="9"/>
            <color indexed="81"/>
            <rFont val="Tahoma"/>
            <family val="2"/>
          </rPr>
          <t>Neena:</t>
        </r>
        <r>
          <rPr>
            <sz val="9"/>
            <color indexed="81"/>
            <rFont val="Tahoma"/>
            <family val="2"/>
          </rPr>
          <t xml:space="preserve">
was proposed at 5K</t>
        </r>
      </text>
    </comment>
    <comment ref="M67" authorId="1" shapeId="0">
      <text>
        <r>
          <rPr>
            <b/>
            <sz val="9"/>
            <color indexed="81"/>
            <rFont val="Tahoma"/>
            <family val="2"/>
          </rPr>
          <t>Neena:</t>
        </r>
        <r>
          <rPr>
            <sz val="9"/>
            <color indexed="81"/>
            <rFont val="Tahoma"/>
            <family val="2"/>
          </rPr>
          <t xml:space="preserve">
was proposed at 5K</t>
        </r>
      </text>
    </comment>
    <comment ref="M68" authorId="1" shapeId="0">
      <text>
        <r>
          <rPr>
            <b/>
            <sz val="9"/>
            <color indexed="81"/>
            <rFont val="Tahoma"/>
            <family val="2"/>
          </rPr>
          <t>Neena:</t>
        </r>
        <r>
          <rPr>
            <sz val="9"/>
            <color indexed="81"/>
            <rFont val="Tahoma"/>
            <family val="2"/>
          </rPr>
          <t xml:space="preserve">
was proposed at 5K</t>
        </r>
      </text>
    </comment>
    <comment ref="M76" authorId="1" shapeId="0">
      <text>
        <r>
          <rPr>
            <b/>
            <sz val="9"/>
            <color indexed="81"/>
            <rFont val="Tahoma"/>
            <family val="2"/>
          </rPr>
          <t>Neena:</t>
        </r>
        <r>
          <rPr>
            <sz val="9"/>
            <color indexed="81"/>
            <rFont val="Tahoma"/>
            <family val="2"/>
          </rPr>
          <t xml:space="preserve">
was proposed at 6K</t>
        </r>
      </text>
    </comment>
  </commentList>
</comments>
</file>

<file path=xl/comments8.xml><?xml version="1.0" encoding="utf-8"?>
<comments xmlns="http://schemas.openxmlformats.org/spreadsheetml/2006/main">
  <authors>
    <author>Neena</author>
  </authors>
  <commentList>
    <comment ref="G14" authorId="0" shapeId="0">
      <text>
        <r>
          <rPr>
            <b/>
            <sz val="9"/>
            <color indexed="81"/>
            <rFont val="Tahoma"/>
            <family val="2"/>
          </rPr>
          <t>Neena:</t>
        </r>
        <r>
          <rPr>
            <sz val="9"/>
            <color indexed="81"/>
            <rFont val="Tahoma"/>
            <family val="2"/>
          </rPr>
          <t xml:space="preserve">
1) International collaboration - for WCA &amp; ESA national breeding teams via.Geoffery Morris (USAID-FTF-SMIL and CIIL @ Kansas State University
2) SA - Vilas Tonapi, R Madhusudana; Umakanth, C Aruna, T Nepolean, Jayarame Gowda (ICAR-IIMR, ICAR-AICRP-SM); 
3) WCA - Baloua Nibie (ICRISAT-Mali);
4) ESA - Eric Manyasa, Henry Ojulong (ICRISAT-Nairobi)
</t>
        </r>
      </text>
    </comment>
  </commentList>
</comments>
</file>

<file path=xl/comments9.xml><?xml version="1.0" encoding="utf-8"?>
<comments xmlns="http://schemas.openxmlformats.org/spreadsheetml/2006/main">
  <authors>
    <author>Neena</author>
  </authors>
  <commentList>
    <comment ref="U18" authorId="0" shapeId="0">
      <text>
        <r>
          <rPr>
            <b/>
            <sz val="9"/>
            <color indexed="81"/>
            <rFont val="Tahoma"/>
            <family val="2"/>
          </rPr>
          <t>Neena:</t>
        </r>
        <r>
          <rPr>
            <sz val="9"/>
            <color indexed="81"/>
            <rFont val="Tahoma"/>
            <family val="2"/>
          </rPr>
          <t xml:space="preserve">
please specify exact deliverable in column P
</t>
        </r>
      </text>
    </comment>
    <comment ref="U19" authorId="0" shapeId="0">
      <text>
        <r>
          <rPr>
            <b/>
            <sz val="9"/>
            <color indexed="81"/>
            <rFont val="Tahoma"/>
            <family val="2"/>
          </rPr>
          <t>Neena:</t>
        </r>
        <r>
          <rPr>
            <sz val="9"/>
            <color indexed="81"/>
            <rFont val="Tahoma"/>
            <family val="2"/>
          </rPr>
          <t xml:space="preserve">
please specify exact deliverable in column P
</t>
        </r>
      </text>
    </comment>
    <comment ref="K20" authorId="0" shapeId="0">
      <text>
        <r>
          <rPr>
            <b/>
            <sz val="9"/>
            <color indexed="81"/>
            <rFont val="Tahoma"/>
            <family val="2"/>
          </rPr>
          <t>Neena:</t>
        </r>
        <r>
          <rPr>
            <sz val="9"/>
            <color indexed="81"/>
            <rFont val="Tahoma"/>
            <family val="2"/>
          </rPr>
          <t xml:space="preserve">
same as 2019</t>
        </r>
      </text>
    </comment>
    <comment ref="K21" authorId="0" shapeId="0">
      <text>
        <r>
          <rPr>
            <b/>
            <sz val="9"/>
            <color indexed="81"/>
            <rFont val="Tahoma"/>
            <family val="2"/>
          </rPr>
          <t>Neena:</t>
        </r>
        <r>
          <rPr>
            <sz val="9"/>
            <color indexed="81"/>
            <rFont val="Tahoma"/>
            <family val="2"/>
          </rPr>
          <t xml:space="preserve">
same as 2019</t>
        </r>
      </text>
    </comment>
    <comment ref="K24" authorId="0" shapeId="0">
      <text>
        <r>
          <rPr>
            <b/>
            <sz val="9"/>
            <color indexed="81"/>
            <rFont val="Tahoma"/>
            <family val="2"/>
          </rPr>
          <t>Neena:</t>
        </r>
        <r>
          <rPr>
            <sz val="9"/>
            <color indexed="81"/>
            <rFont val="Tahoma"/>
            <family val="2"/>
          </rPr>
          <t xml:space="preserve">
same as 2019</t>
        </r>
      </text>
    </comment>
    <comment ref="K25" authorId="0" shapeId="0">
      <text>
        <r>
          <rPr>
            <b/>
            <sz val="9"/>
            <color indexed="81"/>
            <rFont val="Tahoma"/>
            <family val="2"/>
          </rPr>
          <t>Neena:</t>
        </r>
        <r>
          <rPr>
            <sz val="9"/>
            <color indexed="81"/>
            <rFont val="Tahoma"/>
            <family val="2"/>
          </rPr>
          <t xml:space="preserve">
same as 2019</t>
        </r>
      </text>
    </comment>
  </commentList>
</comments>
</file>

<file path=xl/comments10.xml><?xml version="1.0" encoding="utf-8"?>
<comments xmlns="http://schemas.openxmlformats.org/spreadsheetml/2006/main">
  <authors>
    <author>Neena</author>
  </authors>
  <commentList>
    <comment ref="B15" authorId="0" shapeId="0">
      <text>
        <r>
          <rPr>
            <b/>
            <sz val="9"/>
            <color indexed="81"/>
            <rFont val="Tahoma"/>
            <family val="2"/>
          </rPr>
          <t>Neena:</t>
        </r>
        <r>
          <rPr>
            <sz val="9"/>
            <color indexed="81"/>
            <rFont val="Tahoma"/>
            <family val="2"/>
          </rPr>
          <t xml:space="preserve">
Pls add CoA </t>
        </r>
      </text>
    </comment>
    <comment ref="B18" authorId="0" shapeId="0">
      <text>
        <r>
          <rPr>
            <b/>
            <sz val="9"/>
            <color indexed="81"/>
            <rFont val="Tahoma"/>
            <family val="2"/>
          </rPr>
          <t>Neena:</t>
        </r>
        <r>
          <rPr>
            <sz val="9"/>
            <color indexed="81"/>
            <rFont val="Tahoma"/>
            <family val="2"/>
          </rPr>
          <t xml:space="preserve">
Pls add CoA </t>
        </r>
      </text>
    </comment>
  </commentList>
</comments>
</file>

<file path=xl/sharedStrings.xml><?xml version="1.0" encoding="utf-8"?>
<sst xmlns="http://schemas.openxmlformats.org/spreadsheetml/2006/main" count="3924" uniqueCount="1587">
  <si>
    <t>FP1 Centre-wise Budget Allocation 2020</t>
  </si>
  <si>
    <t>Institutes</t>
  </si>
  <si>
    <t>FP1 2020</t>
  </si>
  <si>
    <t>Ongoing</t>
  </si>
  <si>
    <t>Additional</t>
  </si>
  <si>
    <t>Total</t>
  </si>
  <si>
    <t>ICRISAT</t>
  </si>
  <si>
    <t>ICARDA</t>
  </si>
  <si>
    <t>ICRAF</t>
  </si>
  <si>
    <t>IITA</t>
  </si>
  <si>
    <t>Bioversity</t>
  </si>
  <si>
    <t>ILRI</t>
  </si>
  <si>
    <t>CIRAD</t>
  </si>
  <si>
    <t>IRD</t>
  </si>
  <si>
    <t>CSIRO</t>
  </si>
  <si>
    <t>FP-wise Allocation</t>
  </si>
  <si>
    <t>FP-wise CoA Admin Budget</t>
  </si>
  <si>
    <t>PMU Management+PMU OH</t>
  </si>
  <si>
    <t>Innovation Fund</t>
  </si>
  <si>
    <t>Total Budget 2020</t>
  </si>
  <si>
    <t>FP1: Activity Budget 2020</t>
  </si>
  <si>
    <t>FP</t>
  </si>
  <si>
    <t>CoA</t>
  </si>
  <si>
    <t>Priority Level</t>
  </si>
  <si>
    <t>Title</t>
  </si>
  <si>
    <t>Activity Leader</t>
  </si>
  <si>
    <t>Lead Centre</t>
  </si>
  <si>
    <t>Collaborating Scientist</t>
  </si>
  <si>
    <t>Start</t>
  </si>
  <si>
    <t>End</t>
  </si>
  <si>
    <t>Level of Impact</t>
  </si>
  <si>
    <t>Reasons for considering as High Impact activity</t>
  </si>
  <si>
    <t xml:space="preserve"> Budget in 2019</t>
  </si>
  <si>
    <t>Reason for change in budget for 2020</t>
  </si>
  <si>
    <t>Proposed  revised Budget for 2020</t>
  </si>
  <si>
    <t>Budget Amount to Lead Centre</t>
  </si>
  <si>
    <t>Budget Amount to Collaborating Scientist</t>
  </si>
  <si>
    <t>2020 Output Title</t>
  </si>
  <si>
    <t>G</t>
  </si>
  <si>
    <t>Y</t>
  </si>
  <si>
    <t>CD</t>
  </si>
  <si>
    <t>Deliverables</t>
  </si>
  <si>
    <t>Additional Deliverables</t>
  </si>
  <si>
    <t>All</t>
  </si>
  <si>
    <t>Funding to sponsor activities/parnter travel to activities related to FP1</t>
  </si>
  <si>
    <t>Neena Jacob (ICRISAT)</t>
  </si>
  <si>
    <t>2020</t>
  </si>
  <si>
    <t>Sponsorship of global events</t>
  </si>
  <si>
    <t>Economic-poverty-nutrition impacts of GLDC technologies</t>
  </si>
  <si>
    <t xml:space="preserve">Nedumaran </t>
  </si>
  <si>
    <t>Sika Gbegbelegbe, IITA</t>
  </si>
  <si>
    <t>2019</t>
  </si>
  <si>
    <t>High</t>
  </si>
  <si>
    <t>The output of this activity will support the research prioritization and has potential for publication in high impact journal paper</t>
  </si>
  <si>
    <t>Same as in 2019</t>
  </si>
  <si>
    <t>Economic, poverty, and nutrition impact assessment of GLDC technologies</t>
  </si>
  <si>
    <t>Working Paper</t>
  </si>
  <si>
    <t>Assessment of the potential impact of GLDC crops on urban food and nutrition security</t>
  </si>
  <si>
    <t xml:space="preserve">Michael Hauser </t>
  </si>
  <si>
    <r>
      <rPr>
        <sz val="11"/>
        <color rgb="FF000000"/>
        <rFont val="Calibri"/>
        <family val="2"/>
      </rPr>
      <t>Kai Mausch (</t>
    </r>
    <r>
      <rPr>
        <sz val="11"/>
        <color rgb="FF000000"/>
        <rFont val="Calibri"/>
        <family val="2"/>
      </rPr>
      <t>Sabine Hohman Kee-Tui, Wanjiku. N. Gichohi-Wainaina, CIAT)</t>
    </r>
  </si>
  <si>
    <t>2018</t>
  </si>
  <si>
    <t>Medium</t>
  </si>
  <si>
    <t xml:space="preserve">After baseline work has been completed, the bahavioural studies will have huge potential </t>
  </si>
  <si>
    <t>After the Baseline has been completed the RCT design for leveraging understanding of food narratives for dietrary behavior change will require more funds</t>
  </si>
  <si>
    <t xml:space="preserve">Food narratives for positive change actioning tested </t>
  </si>
  <si>
    <t>Journal Article</t>
  </si>
  <si>
    <t xml:space="preserve">plus new dataset </t>
  </si>
  <si>
    <t xml:space="preserve">plus conference session </t>
  </si>
  <si>
    <t xml:space="preserve">plus connection with CIAT ? </t>
  </si>
  <si>
    <t>Characterising the youth in the drylands of Tanzania, Uganda and Ethiopia</t>
  </si>
  <si>
    <t>Esther Njuguna</t>
  </si>
  <si>
    <t>Katindi sivi Njonjo, Jummai O.Yila</t>
  </si>
  <si>
    <t>2021</t>
  </si>
  <si>
    <t>In 2019, we have collected qualitative data from the dryland regions of Tanzania, Uganda and Esthiopa; cross country synthesis and learning and strategy development from the insights; testing an intervention strategy for youth in Tanzania legume and cereals seeds systems</t>
  </si>
  <si>
    <t>Buying m-qda, a software for data coding and analysis; holding contry workshops in the three countries; synthesis meetings with the team leaders and strategy workshop/conference involving the WCA team (Jummai)</t>
  </si>
  <si>
    <t>country reports, draft youth strategy for CRP GLDC</t>
  </si>
  <si>
    <t>Website</t>
  </si>
  <si>
    <t>Assess the adoption and welfare impacts of improved groundnut and chickpea varieties</t>
  </si>
  <si>
    <t>Mekuanint Melesse</t>
  </si>
  <si>
    <t>Assessing welfare impacts is an important evidence towards achieving the SLOs</t>
  </si>
  <si>
    <t>Adoption and welfare impact assessment of improved groundnut  varieties in Nigeria</t>
  </si>
  <si>
    <t>Report</t>
  </si>
  <si>
    <t>Making aspirations work for targeting and scaling agricultural innovations</t>
  </si>
  <si>
    <t>Kai Mausch</t>
  </si>
  <si>
    <t>Dave Harris, ICRISAT</t>
  </si>
  <si>
    <t>For the next year a special issue will most likely come out which should generate high vsibility</t>
  </si>
  <si>
    <t>Baseline data work has been completed and publications will require less operational funds. Instead within the Cluster a reprioritization has been undertaken to allocate more funds towards the Urban food study</t>
  </si>
  <si>
    <t xml:space="preserve">aspirations understood and actionable entry points identified </t>
  </si>
  <si>
    <t xml:space="preserve">plus special issue </t>
  </si>
  <si>
    <t xml:space="preserve">plus news outlet </t>
  </si>
  <si>
    <t xml:space="preserve">plus </t>
  </si>
  <si>
    <t>ICRISAT Total</t>
  </si>
  <si>
    <t>Aymen Frija (ICARDA)</t>
  </si>
  <si>
    <t>Assessing opportunities and constraints for women’s involvement in lentil production in Ethiopia and India</t>
  </si>
  <si>
    <t xml:space="preserve">Dina Najjar </t>
  </si>
  <si>
    <t xml:space="preserve">ICARDA </t>
  </si>
  <si>
    <t xml:space="preserve">For 2020 1- policy community will be reached through contacts at Global Affairs Canada who have expressed interest in the work and 2- efforts will be focused on producing a peer review publication from report produced in 2019 along with practical and theoretical contributions to the literature.  </t>
  </si>
  <si>
    <t>same as 2019</t>
  </si>
  <si>
    <t>ICARDA Total</t>
  </si>
  <si>
    <t xml:space="preserve">Integrated and multi-faceted impact assessment and learning strategy for GLDC. </t>
  </si>
  <si>
    <t>Karl Hughes</t>
  </si>
  <si>
    <t xml:space="preserve">ICRAF </t>
  </si>
  <si>
    <t>Kai Mausch and  Ingrid Oborn, ICRAF</t>
  </si>
  <si>
    <t xml:space="preserve">Critical part to show the value of GLDC and the Impact reached </t>
  </si>
  <si>
    <t xml:space="preserve">Adoption of key GLDC crops and management practices spatially mapped &amp; quantified; Evidence linked into the ToC; systematic review / meta analysis of GLDC crops impacts on soil and carbon;  Systematic review of nutritional impacts of GLDC crops </t>
  </si>
  <si>
    <t xml:space="preserve">possibly a journal article too </t>
  </si>
  <si>
    <r>
      <rPr>
        <sz val="11"/>
        <color rgb="FF000000"/>
        <rFont val="Calibri"/>
        <family val="2"/>
      </rPr>
      <t>Kai Mausch, ICRAF (</t>
    </r>
    <r>
      <rPr>
        <sz val="11"/>
        <color rgb="FF000000"/>
        <rFont val="Calibri"/>
        <family val="2"/>
      </rPr>
      <t>Sabine Hohman Kee-Tui, Wanjiku. N. Gichohi-Wainaina, CIAT)</t>
    </r>
  </si>
  <si>
    <t>ICRAF Total</t>
  </si>
  <si>
    <t xml:space="preserve">20% Salary support and travel for FP Leader </t>
  </si>
  <si>
    <t>Arega Alene</t>
  </si>
  <si>
    <t>Coordination of FP1 activities</t>
  </si>
  <si>
    <t>Sika Gbegbelegbe</t>
  </si>
  <si>
    <t>Arega Alene, IITA</t>
  </si>
  <si>
    <t>Producer and end user preference assessment by gender - cowpea in Nigeria</t>
  </si>
  <si>
    <t xml:space="preserve">The output will provide inputs for developing product profiles and feedback to FP4 reseach proritization </t>
  </si>
  <si>
    <t>Producer and ed-user preference assessment for cowpea in Nigeria</t>
  </si>
  <si>
    <t>Assessing opportunities and constraints for women's involvement in soybean value chains in Malawi and Mozambique</t>
  </si>
  <si>
    <t>Steven Cole</t>
  </si>
  <si>
    <t>Nimo Wiredu, Julius Manda and Arega Alene, IITA</t>
  </si>
  <si>
    <t xml:space="preserve">High quality dataset collected in 2019; work with stakeholders in Mozambique on gender integration in GLDC seed systems. In the draft report we developed a diagram showcasing 'entry' points for various actors to integrate gender in formal and informal system. This smaller 'output' could be further developed via this stakeholder engagement </t>
  </si>
  <si>
    <t>Journal Manuscript - Gender constraints in seed systems in Mozambique</t>
  </si>
  <si>
    <t>Assess the adoption and welfare impacts of improved soybean varieties and agronomic practices in Malawi</t>
  </si>
  <si>
    <t>Adane Tufa, IITA</t>
  </si>
  <si>
    <t>Poverty impact assessment of improved soybean varieties and agronomic practices in Malawi</t>
  </si>
  <si>
    <t>IITA Total</t>
  </si>
  <si>
    <t>Total FP1 Activity Budget 2020</t>
  </si>
  <si>
    <t>FP1: Additional Activity Budget 2020</t>
  </si>
  <si>
    <t>Priority</t>
  </si>
  <si>
    <t>Reseasons for considering as High Impact activity</t>
  </si>
  <si>
    <t>List the milestone to be achieved</t>
  </si>
  <si>
    <t xml:space="preserve">List the existing linked activity </t>
  </si>
  <si>
    <t>Proposed  Budget for 2020</t>
  </si>
  <si>
    <t>Budget Amount to Collaborating Scientist 1</t>
  </si>
  <si>
    <t>Addl. deliverables</t>
  </si>
  <si>
    <t>Comments by Director CRP-GLDC</t>
  </si>
  <si>
    <t xml:space="preserve">Identify preferred traits across the value chain actors for chickpea and sorghum in India and Tanzania - linked with trait prioritization </t>
  </si>
  <si>
    <t>Nedumaran</t>
  </si>
  <si>
    <t>Kumara Charyulu and Mequanint Melesse (ICRISAT)</t>
  </si>
  <si>
    <t>study design and sampling framework; Market survey completed; analysis of the data</t>
  </si>
  <si>
    <t xml:space="preserve">Market survey to identify preferred traits across the value chain actors for chickpea and sorghum in India and Tanzania - linked with trait prioritization </t>
  </si>
  <si>
    <t>Dataset for market preferred traits of Chickpea an sorhgum in India and Tanzania</t>
  </si>
  <si>
    <t>OK</t>
  </si>
  <si>
    <t>Ex-ante assessment of Sorghum BNI technology</t>
  </si>
  <si>
    <t xml:space="preserve"> Santhosh Despande (ICRISAT)</t>
  </si>
  <si>
    <t>Provision of data and business case to support BNI research investment for sorghum</t>
  </si>
  <si>
    <t>Framework developed/methods and analytics defined</t>
  </si>
  <si>
    <t>1.1.1 Assess the potential nutrition security impacts of GLDC technologies in the drylands of SSA and South Asia (data compilation; review report)</t>
  </si>
  <si>
    <t>Framework for BNI ex-ante analysis</t>
  </si>
  <si>
    <t>Review theory of change and pathways for scaling up the impact of grain legumes and drylands cereals</t>
  </si>
  <si>
    <t>Michael Hauser</t>
  </si>
  <si>
    <t>Karl Hughes and Kai Mausch (ICRAF) and Arega Alene (IITA)</t>
  </si>
  <si>
    <t>Findings will contribute to science-integration across flagship 1,3 and 4, and inform GLDC management on ToC relevance</t>
  </si>
  <si>
    <t>Data set derived from interviews with strategic GLDC partners</t>
  </si>
  <si>
    <t>peer-reviewed journal article in Agricultural Systems (or equivalent)</t>
  </si>
  <si>
    <t>Assess the nutritional/dietary impacts of GLDC crop varieties</t>
  </si>
  <si>
    <t>Karl Hughes, Kai Mausch (ICRAF);</t>
  </si>
  <si>
    <t xml:space="preserve">Michael Hauser (ICRISAT)  </t>
  </si>
  <si>
    <t>Critically important to robustly establish the impacts of the nutritional values of GLDC crops</t>
  </si>
  <si>
    <t xml:space="preserve">Quasi experimental national level esimation of nutritional impacts of GLDC crops </t>
  </si>
  <si>
    <t>Draft publication and brief report for PMU</t>
  </si>
  <si>
    <t>cross cutting</t>
  </si>
  <si>
    <t>Evidence on young women's in the semi. Arid tropics</t>
  </si>
  <si>
    <t>Brenda Boonabaana, Makerere university</t>
  </si>
  <si>
    <t>Evidence of economic consequences of 'young mothers' in the GLDC targest in ESA</t>
  </si>
  <si>
    <t>gender and youth strategy</t>
  </si>
  <si>
    <t xml:space="preserve">Assess nutritional impacts of improved short-season lentil varieties in Bangladesh </t>
  </si>
  <si>
    <t>Yigezu A. Yigezu</t>
  </si>
  <si>
    <t>Aymen Frija (ICARDA) and Arega Alene (IITA)</t>
  </si>
  <si>
    <t>A big dataset including antropometric measurements for nutritional impact has been collected. We only need to collect few missing data to make it a complete dataset that can demonstrate the impact of the very high adoption level of improved short season lentil varities in Bangladesh.</t>
  </si>
  <si>
    <t>Primary data collected to complement the existing data; Data analysis carried and atleast one journal articule published</t>
  </si>
  <si>
    <t xml:space="preserve">Social, economic, environmental, and nutritional impacts of improved short-season lentil varieties in Bangladesh </t>
  </si>
  <si>
    <t>MEL</t>
  </si>
  <si>
    <t>Cross-Cutting</t>
  </si>
  <si>
    <t>MEL Support to Evidence Generation</t>
  </si>
  <si>
    <t>Enrico Bonaiuti</t>
  </si>
  <si>
    <t>The activity will support the generation of evidence to demonstrate the added value of a multi crop research program as recommended by the IAC during the Science Meeting in Nairobi. It will work to optimize the data collected and increase its visibility including production of scientific evidence. The evidence will be in the form of a Jounal Article (Working paper ready by Nov 2019 and submited to PLOSONE (2.277 IF in 2019). In case accepted in November however the paper will be published early 2020. The paper sees the collaboration with CRP-RTB. The capacity development dimension is ensured with the involvement of a research fellow who will be expose and learn Network Analysis techniques.</t>
  </si>
  <si>
    <t>Evidencing added value of collaborative multi-crop program</t>
  </si>
  <si>
    <t>Monitoring, Evaluation and Learning</t>
  </si>
  <si>
    <t>Outputs:-Program Effectiveness Evidence Generated;</t>
  </si>
  <si>
    <t>NA</t>
  </si>
  <si>
    <t>Approved.  To be funded from PMU budget and should be included in FP1, CoA 1.4</t>
  </si>
  <si>
    <t>Assess the impacts of GLDC's NRM practices</t>
  </si>
  <si>
    <t>Karl Hughes; Ingrid Oborn (ICRAF); Jules Bayala (ICRAF)</t>
  </si>
  <si>
    <t>Arega Alene (IITA)</t>
  </si>
  <si>
    <t>Critically important to robustly establish the impacts of the FP3 work and its contribution to the overall program</t>
  </si>
  <si>
    <t xml:space="preserve">Quasi experimental national level esimation of impacts of specific FP 3 technologies </t>
  </si>
  <si>
    <t xml:space="preserve">Integrated and multi-faceted impact assessment and learning strategy for GLDC. Jointly implemented and co-funded by SLU and FP3 </t>
  </si>
  <si>
    <t xml:space="preserve">plus dataset </t>
  </si>
  <si>
    <t>Michael Hauser (ICRISAT);  and Arega Alene (IITA)</t>
  </si>
  <si>
    <t>Develop gender and nutrition-responsive customer profiles for cowpea in Nigeria</t>
  </si>
  <si>
    <t>Sika G.</t>
  </si>
  <si>
    <t>Arega Alene; Boukar Ousmane; and Christian Fatokun (IITA)</t>
  </si>
  <si>
    <t>This activity will provide inputs which will be used to support the development of product profiles for cowpea in Nigeria</t>
  </si>
  <si>
    <t>Develop survey tools for value chain actors; conduct choice experiment surveys; analyse data; report writing</t>
  </si>
  <si>
    <t>Datasets on preferred cowpea traits across customer groups in Nigeria</t>
  </si>
  <si>
    <t>Total FP1 Addl Activity Budget 2020</t>
  </si>
  <si>
    <t>FP3 Centre-wise Budget Allocation 2020</t>
  </si>
  <si>
    <t>FP3 2020</t>
  </si>
  <si>
    <t>FP3: Activity Budget 2020</t>
  </si>
  <si>
    <t>Budget in 2019</t>
  </si>
  <si>
    <t>Comments</t>
  </si>
  <si>
    <t>Funding for Sponsoring FP3 related events and supporting partner participation in the events</t>
  </si>
  <si>
    <t>Neena Jacob</t>
  </si>
  <si>
    <t xml:space="preserve">Characterizing virulence spectrum of DM and blast pathogens of pearl millet </t>
  </si>
  <si>
    <t>Rajan Sharma</t>
  </si>
  <si>
    <t>DM and blast pathogens are highly variable. Hence, periodic monitoring and virulence characterization of pathogen populations is essential for the management of these diseases through host plant resistance. Highly virulent and geographically diverse pathotype-isolates will be selected for use in greenhouse screening of pearl millet breeding lines.</t>
  </si>
  <si>
    <t>N/A</t>
  </si>
  <si>
    <t>Identify pathotype isolates for greenhouse screening</t>
  </si>
  <si>
    <t>Journal article</t>
  </si>
  <si>
    <t>Integrated management of pearl millet blast through fungicides and host plant resistance</t>
  </si>
  <si>
    <t>High level of blast resistance is not available in the released and commercially grown pearl millet hybrids in India, Therefore, it is essential to integrate different methods of disease control. Field trial has been conducted in 2019 to evaluate efficacy of fungicides and biocontrol agents against pearl millet blast. Best combination of bio-agent, fungicide and moderate level of host resistance will be evaluated in 2020 and 2021 to develop IDM module for the management of pearl millet blast.</t>
  </si>
  <si>
    <t xml:space="preserve">IDM module (moderate resistance + best fungicide and application method) for the management of pearl millet blast developed </t>
  </si>
  <si>
    <t>Monitraring of Fall army worm by using pheromone traps, and evalaution of newer molecules and biopesticdes against FAW in sorghum</t>
  </si>
  <si>
    <t xml:space="preserve">Jaba Jagdish </t>
  </si>
  <si>
    <t>Gopal Krishnan</t>
  </si>
  <si>
    <t>This is new invasie pest on sorghum and other millets  , damaging high level at early stage of the crop</t>
  </si>
  <si>
    <t xml:space="preserve">This new pest, we need in depth studies on new molecules for seed treatment, lab bioassy for sorghum and also for other millets  </t>
  </si>
  <si>
    <t>Developmet  of IPM module for FAW in sorghum</t>
  </si>
  <si>
    <r>
      <t xml:space="preserve">Assessing the potential of atoxigenic </t>
    </r>
    <r>
      <rPr>
        <i/>
        <sz val="12"/>
        <color theme="1"/>
        <rFont val="Calibri"/>
        <family val="2"/>
      </rPr>
      <t xml:space="preserve">Aspergillus flavus </t>
    </r>
    <r>
      <rPr>
        <sz val="12"/>
        <color theme="1"/>
        <rFont val="Calibri"/>
        <family val="2"/>
      </rPr>
      <t>strains in controlling the pre-harvest aflatoxin contamination of groundnut</t>
    </r>
  </si>
  <si>
    <t>Hari Sudini</t>
  </si>
  <si>
    <t>Biocontrol remains a sustainable approach for manageing pre-harvest aflatoxin contamination as host plant resistance is still elusive</t>
  </si>
  <si>
    <r>
      <t xml:space="preserve">Field and glasshouse evaluation of non-toxigenic </t>
    </r>
    <r>
      <rPr>
        <i/>
        <sz val="11"/>
        <color theme="1"/>
        <rFont val="Calibri"/>
        <family val="2"/>
      </rPr>
      <t>A. flavus</t>
    </r>
    <r>
      <rPr>
        <sz val="11"/>
        <color theme="1"/>
        <rFont val="Calibri"/>
        <family val="2"/>
      </rPr>
      <t xml:space="preserve"> strains against toxigenic </t>
    </r>
    <r>
      <rPr>
        <i/>
        <sz val="11"/>
        <color theme="1"/>
        <rFont val="Calibri"/>
        <family val="2"/>
      </rPr>
      <t>A. flavus</t>
    </r>
  </si>
  <si>
    <t>Development of early detection systems for Groundnut soilborne diseases</t>
  </si>
  <si>
    <t>Mamta Sharma</t>
  </si>
  <si>
    <t xml:space="preserve">Preliminary findings on groudnut stem rot disease indicated the possible detection of disease well before the appearance of visible symptoms </t>
  </si>
  <si>
    <t>Generated lot of images using multispectral camera and need to take external expert support in analyzing the images and identifying the diagnostic wavelengths</t>
  </si>
  <si>
    <t xml:space="preserve">Diagnostic wavelenths identified between infected and healthy plants </t>
  </si>
  <si>
    <t>Assessment of parasitism due to locally recruited parasitoids of the fall armyworm (FAW) on sorghum in Burkina Faso, Mali and Niger</t>
  </si>
  <si>
    <t>Malick, Ba</t>
  </si>
  <si>
    <r>
      <t xml:space="preserve">Preliminary findings suggest up to 75% egg parasitism due to  </t>
    </r>
    <r>
      <rPr>
        <i/>
        <sz val="11"/>
        <color theme="1"/>
        <rFont val="Calibri"/>
        <family val="2"/>
      </rPr>
      <t>Telenomus remus</t>
    </r>
    <r>
      <rPr>
        <sz val="11"/>
        <color theme="1"/>
        <rFont val="Calibri"/>
        <family val="2"/>
      </rPr>
      <t xml:space="preserve"> compare to only  20% by </t>
    </r>
    <r>
      <rPr>
        <i/>
        <sz val="11"/>
        <color theme="1"/>
        <rFont val="Calibri"/>
        <family val="2"/>
      </rPr>
      <t>Trichogrammatoidea</t>
    </r>
    <r>
      <rPr>
        <sz val="11"/>
        <color theme="1"/>
        <rFont val="Calibri"/>
        <family val="2"/>
      </rPr>
      <t xml:space="preserve"> sp. </t>
    </r>
  </si>
  <si>
    <t>The 2019 experiemnts was mainly based on laboratory experiments while in 2020 and 2021, we will have on-station and on-farm trials</t>
  </si>
  <si>
    <t> Good candidate for biological control of the FAW identified</t>
  </si>
  <si>
    <t>On-farm testing of the egg parasitoid, Trichogrammatoidea armigera against the millet head miner in Niger and Burkina Faso</t>
  </si>
  <si>
    <r>
      <t xml:space="preserve">Preliminary findings suggest field effectiveness of the egg parasitoid </t>
    </r>
    <r>
      <rPr>
        <i/>
        <sz val="12"/>
        <color theme="1"/>
        <rFont val="Times New Roman"/>
        <family val="1"/>
      </rPr>
      <t xml:space="preserve">T. armigera </t>
    </r>
    <r>
      <rPr>
        <sz val="12"/>
        <color theme="1"/>
        <rFont val="Times New Roman"/>
        <family val="1"/>
      </rPr>
      <t xml:space="preserve">against the millet head miner. In fact releases of T. armigera leads to 4.86-5.31 fold  increase in </t>
    </r>
    <r>
      <rPr>
        <i/>
        <sz val="12"/>
        <color theme="1"/>
        <rFont val="Times New Roman"/>
        <family val="1"/>
      </rPr>
      <t>T. armigera</t>
    </r>
    <r>
      <rPr>
        <sz val="12"/>
        <color theme="1"/>
        <rFont val="Times New Roman"/>
        <family val="1"/>
      </rPr>
      <t xml:space="preserve"> parasitism compared to control fields, which did not receive any parasitoids on-station and on-farm respectively. </t>
    </r>
  </si>
  <si>
    <t>The experiement started in 2019 and will involved larger scale trials in 2020 and more treatments with combined egg and larval parasitoid releases for validation</t>
  </si>
  <si>
    <t xml:space="preserve">Additional parasitoid availaible for use in biological control of the millet head miner </t>
  </si>
  <si>
    <t>Screening of sorghum mini-core for resistance to fall armyworm</t>
  </si>
  <si>
    <t>Jaba Jagdish; Samuel Njoroge</t>
  </si>
  <si>
    <t>New invasive pest, need study futher on breeding lines</t>
  </si>
  <si>
    <t xml:space="preserve">The amount $10000 very less and shared among three scientists in three differnet regions for FAW breedling lines screening, </t>
  </si>
  <si>
    <t>Resistant cultivar identified for use in sorghum improvement</t>
  </si>
  <si>
    <t>Identify critical weather factors and crop growth stage for disease and insect-pests outbreaks in chickpea and Pigeonpea to develop prediction models</t>
  </si>
  <si>
    <t>Jaba Jagdish, Raju Ghosh, A Rathore</t>
  </si>
  <si>
    <t xml:space="preserve">Climate change accelerated outbreak of pest and diseases has become a big challenge. Weather based pest and disease prediction models will help in timely maagement of them. </t>
  </si>
  <si>
    <t xml:space="preserve">We need to validate the models in field for different pests and diseases in chickpea and pigeonpea at multi-locations </t>
  </si>
  <si>
    <t>Validation of weather based forecast model developed for timely disease/pest management</t>
  </si>
  <si>
    <t xml:space="preserve">Improve the farm productivity of pigeonpea through intregrated management of phytophthora blight (an emerging disease  of pigeonpea) </t>
  </si>
  <si>
    <t>Raju Ghosh</t>
  </si>
  <si>
    <t>Phytophthra blight is an emerging threat in pigeonpea owing to erratic rainfall. Lack of genetic resistance calls for its holistic management approach including fungicide applocation.</t>
  </si>
  <si>
    <t xml:space="preserve">Field testing of integrated disease management package against Phytophthora blight at hot-spot locations  </t>
  </si>
  <si>
    <t>Package of practice (resistant cultivar + best fungicide and application method) including cultural practices for Phytophthora blight of pigeonpea demonstrated and made available.</t>
  </si>
  <si>
    <t>Brochure</t>
  </si>
  <si>
    <t>Farm level status of emerging diseases of chickpea and pigeonpea to identify risk areas for mapping the spatial and temporal distribution in India</t>
  </si>
  <si>
    <t>The farmers are struggling to protect their crops from climate change accelerated pest and diseases. Out break are becoming increasingly un predictable leading to huge farm produce loss. Real time farm level monitoring and survilliance is essentail to know the current status and priority setting based on their occurence and potential distribution.</t>
  </si>
  <si>
    <t xml:space="preserve">Activity need extensive and periodical survilliance in the major chickpea and pigeonpea growing regions to map the priority pest and diseases. </t>
  </si>
  <si>
    <t xml:space="preserve">Potential distribution (risk area maps for spatial and temporal changes) of target diseases and insect-pests under future climate scenario developed at zonal/regional/state levels </t>
  </si>
  <si>
    <t xml:space="preserve">Develop rapid diagnostic tools for identifying and quantifying the pathogens of chickpea  </t>
  </si>
  <si>
    <t xml:space="preserve">Co-existence of soil borne pathogens at a time makes it difficult to diffentiate the diseases based on visual symptoms. Hence rapid detection techniques are needed for timely diagnosis and management. </t>
  </si>
  <si>
    <t xml:space="preserve">Development of rapid and cost effective diagnostic tool (LAMP, qPCR) for identifying and quantifying S. rolfsii causing collar rot disease of chickpea </t>
  </si>
  <si>
    <t>Monitoring, characterization and virulence profiling of Fusarium spp. in chickpea and pigeonpea</t>
  </si>
  <si>
    <t xml:space="preserve">Diversity in Fusarium spp  is rapidly evolving leading to emergence of more virulent strains/races. </t>
  </si>
  <si>
    <t>Involves characterization of large number of isolates for both F. udum and F. oxysporum f sp ciceris both at pathological and molecular level</t>
  </si>
  <si>
    <t>Existing race/pathotype known for location-specific disease management startegy.</t>
  </si>
  <si>
    <t>Secondary metabolite purification from Streptomyces sp. antagonistic to charcoal rot in sorghum</t>
  </si>
  <si>
    <t>S Gopalakrishnan</t>
  </si>
  <si>
    <t>In 2018-19, we had demonstrated antagonistic activity against charcol rot of sorghum under field conditions. The second year experiment needs to be done in 2019-20, so that we can confirm the results and publish.</t>
  </si>
  <si>
    <t>The cost of staff, operations increased</t>
  </si>
  <si>
    <t>Secondary metabolite against charcoal rot of sorghum purified</t>
  </si>
  <si>
    <r>
      <t xml:space="preserve">Evaluation of antagonistic </t>
    </r>
    <r>
      <rPr>
        <i/>
        <sz val="11"/>
        <color theme="1"/>
        <rFont val="Calibri"/>
        <family val="2"/>
      </rPr>
      <t>Bacillus</t>
    </r>
    <r>
      <rPr>
        <sz val="11"/>
        <color theme="1"/>
        <rFont val="Calibri"/>
        <family val="2"/>
      </rPr>
      <t xml:space="preserve"> sp. and </t>
    </r>
    <r>
      <rPr>
        <i/>
        <sz val="11"/>
        <color theme="1"/>
        <rFont val="Calibri"/>
        <family val="2"/>
      </rPr>
      <t>Streptomyces</t>
    </r>
    <r>
      <rPr>
        <sz val="11"/>
        <color theme="1"/>
        <rFont val="Calibri"/>
        <family val="2"/>
      </rPr>
      <t xml:space="preserve"> sp. for biocontrol of BGM, wilt and dry root rot in chickpea</t>
    </r>
  </si>
  <si>
    <t>In 2018-19, we had conducted antagonitic potenial under greenhouse experiments and published. In 2020, this will be further characterized under field conditions</t>
  </si>
  <si>
    <t>Establishment and impact of biocontrol agents assessed</t>
  </si>
  <si>
    <t>Evaluation of sweet sorghum bagasse compost for plant growth-promotion and yield enhancements in sorghum</t>
  </si>
  <si>
    <t>In 2018-19, we had demonstrated its usefulness under greenhouse conditions. The data is published in 2019. In 2020, this will be demonstrated under field conditions.</t>
  </si>
  <si>
    <t>Evaluation of sweet sorghum bagasse compost for growth-promotion and yield enhancements in sorghum</t>
  </si>
  <si>
    <t>Characterising sorghum lethal necrosis disease complex in Kenya</t>
  </si>
  <si>
    <t>Sam Njoroge</t>
  </si>
  <si>
    <t>Eric Manyassa</t>
  </si>
  <si>
    <t>We have already confirmed the presence of the MLND viruses in symptomatic plants and we need to complete the assays to proof that sorghum is susceptible. The disease complex in sorghum has todate been ignored and sorghum is an important crop for food security</t>
  </si>
  <si>
    <t>Need to conduct a survey after confirming the disease to determine the prevalence in kenya</t>
  </si>
  <si>
    <t>Etiology of sorghum lethal necrosis and prevalence determined</t>
  </si>
  <si>
    <t>Optimizing doubled up intercropping systems for sustainable intensification in Malawi</t>
  </si>
  <si>
    <t>Amos Ngwira</t>
  </si>
  <si>
    <t>Jana Kholova</t>
  </si>
  <si>
    <t>The activity will lead to increased crop productivity, improved soil fertility, enhanced land use productivity, reduced risk of total crop failure, enhanced household nutrition and income</t>
  </si>
  <si>
    <t>Previously, the study was limited to on-station experimentation and the promising crop design for intercrop systems will be validated on-farm under farmers' conditions with variable soils and fertility in different agro-ecological zones. We shall employ participatory on-farm evaluation trials to allow farmers select varieties and crop combinations that suit their conditions that increase land equivalent ratios and economic returns. We will also analyse soils from on-farm trials that have been planted to doubled up legumes compared with continuous sole maize to ascertain soil fertility contributions of doubled up legumes</t>
  </si>
  <si>
    <t>Crop integration for food security intercop systems</t>
  </si>
  <si>
    <t xml:space="preserve">Current crop-livestock production and marketing systems characterized for selected locations in Niger/Burkina Faso using past studies, existing survey data and gap fill through additional FGDs with the stakeholders for parameterizing whole farm models to simulate farm productivity considering farm income and gender </t>
  </si>
  <si>
    <t>Vincent Bado (ICRISAT)</t>
  </si>
  <si>
    <t>ICRISAT (WCA)</t>
  </si>
  <si>
    <t>Shalander Kumr (ICRISAT)</t>
  </si>
  <si>
    <t>The initail results show high potential of whole farm mopdelling to be used a decision support for co-desiging appropriate interventions for sustaianble intensification and improving crop-livestock value chains. Continuation of this activity will produce suiatble evidences and create local capacity in HH modelling.</t>
  </si>
  <si>
    <t>Budget is almost same as last year</t>
  </si>
  <si>
    <t>1. Alternative scenarios of farm household cashflows generated for different farm types and shared with crop-livestock value chain actors in Niger and Burkina Faso.
2. Local capacity build on household croplivestock modelling.</t>
  </si>
  <si>
    <t xml:space="preserve">Data set
Workshop report/ blog
Working/journal paper
</t>
  </si>
  <si>
    <t xml:space="preserve">Identify criteria and indicators for analyzing sustainability that could be applicable across the farming systems in the regions. Finding common and region-specific indicators, and then quantifying them for a set of GLDC-specific options </t>
  </si>
  <si>
    <t>Shalander Kumar (ICRISAT)</t>
  </si>
  <si>
    <t>Katrien Descheemaeker (WUR) 
Pierre Chopin, Christine Watson, Ingrid Oborn &amp; Sigrun Dahlin (SLU)</t>
  </si>
  <si>
    <t>We have made good progress in developing a comprehensive index (tool) for assessing farming systems sustainability. In 2020 we plan develop a online tool to be made avaialable for all stakeholders gloably and also with all other CRPs. In next two years we will complete sustainability assessment of farming systems in 5 loaction in India and two countries in WCA.</t>
  </si>
  <si>
    <t>originally it was 80000. Moreover the work is expanded to west Africa this year.</t>
  </si>
  <si>
    <t xml:space="preserve">1. Develop online open access tool for farminhg systems sustaianbility assessment
2. Tool is veried in India and WCA
3. Capcity building of partners on sustaianbility assessment
</t>
  </si>
  <si>
    <t xml:space="preserve">Household bio-economic whole farm model parameterized, tradeoffs/synergies analyzed and deployed successfully for at least 3 contrasting farming systems in semiarid south India evaluating climate smart interventions and providing pathways for doubling farmer income. </t>
  </si>
  <si>
    <t>S Nedumaran (ICRISAT)</t>
  </si>
  <si>
    <t>Indian council of Agricultural Research has show great interest in the outputs of this activity. Now we would like to continue to work on whole farm modelling as decision with Krishi Vigyan Kendras in three Indian states. In next two years we plan to create evidence, loacl capacity and pilot systems modelling for promoting sustaianble intensification in SAT.</t>
  </si>
  <si>
    <t>This year we need to work more extensively in the field in three Indian states to validate and pilot the tool working with extension system and farmers.</t>
  </si>
  <si>
    <t>1. Household bio-economic whole farm model parameterized for ten distriucts in three Indian states.
2. Climate samrt/SI interventions analyzed and deployed in collaboration with Krishi Vigyan Kendras (Farm Science Centers)
3. NARS partners/Farm Science Centers capacity build on Household bio-economic modelling.</t>
  </si>
  <si>
    <t>Journal paper
Blog/report</t>
  </si>
  <si>
    <t>Development of modelling tools to analyses climate risk for cropping systems in SA</t>
  </si>
  <si>
    <t>Sunita Choudhary</t>
  </si>
  <si>
    <t>This activity aim to support the critical gap between conventional breeding and morden breeding program to combate climate change. Modelling into crop improvement progam facilitate enviroment characterization for better identification, quantification and intensity of limiting factor to yield. This provide oppotunity to predict effect of GXM interventions i.e. product fitness to enviroment and apprpriate management options to enhance yield under climate change risk</t>
  </si>
  <si>
    <t>Incorporation of relevant, cost-effective, rapid, phenotyping methods for environmental adaptations in target TPE into the relevant stage of PP pipelines (Lysimetric evaluation, LeasyScan) +Short term training  for  phenotyping method to understand adaptation trait of environment for NARS partners</t>
  </si>
  <si>
    <t>1)Developed the first on-line prototype v. 1.0 tool to optimize GxExM in support of crop improvement programs (potentially other stakeholders):https://maps.csita.cz/ 2)TPE analyses for GroundNut (SA) and PearlMillet (SA, WCA) to support crop improvement in progress 3) Phenotyping and validation of key parameter for model application and relevant TPE  4)To enable critical phenotyping methods to NARS and other key stakeholders (environmental adaptation) 5) Short term training  advance phenotyping method to understand adaptation trait for NARS</t>
  </si>
  <si>
    <t>Source code</t>
  </si>
  <si>
    <t>Nutrition messaging through adolescents - boys and girls - using ICT/mobile phones for GLDC crops grown in the region in selected tribal regions of Telangana</t>
  </si>
  <si>
    <t>Padmaja Ravula</t>
  </si>
  <si>
    <t>S Aravazhi</t>
  </si>
  <si>
    <t>The aim of the activity is to improve the nutrition knowledge of the respondents via messaging targeting the vulnerbale population</t>
  </si>
  <si>
    <t>A KAP survey is an additional deliverable planned for in 2020.  Nutrition messaging tools will be developed with external partners. A workshop is also planned in 2020</t>
  </si>
  <si>
    <t>KAP on dietary behaviours and nutritional knowledge</t>
  </si>
  <si>
    <t>3.3.21 Understanding the climate and market risks farmers face in SSA and SA to co-design better farm-level interventions (Analytics &amp; interpretation of multi –site, - season data, parameterisation, testing and application of whole farm bio-economic models)</t>
  </si>
  <si>
    <t xml:space="preserve">Anthony Whitbread
</t>
  </si>
  <si>
    <t xml:space="preserve">ICRISAT: Andrew Smith (theme lead SACSA), Amos Ngwira, Akinseye Folorunsu, Sunita Choudhary; NARES Nigeria- Bayero University Kano, Centre for Dryland Agriculture (CDA); </t>
  </si>
  <si>
    <t>Covers all 3 GLDC target regions focussing on Nigeria, Malawi, Tanzania and India.  Combines on-farm, on-station agronomic research, farming systems simulation modelling and spatial analytics to develop agronomic packages, targeted recommendations for crop traits and spatial targeting for interventions.</t>
  </si>
  <si>
    <t>1. Resilient cropping systems designs using rotations and intercropping demonstrated and scaled. 2. Multi-locational datasets and model runs supporting product profile development 3. Science outputs -papers and conferences.</t>
  </si>
  <si>
    <t>Feminisation of agriculture in India - what interventions can relieve the burden of women</t>
  </si>
  <si>
    <t>S Nedumaran</t>
  </si>
  <si>
    <t>The labor productivity of many women smallholders is constrained by lack of access to labor-saving technologies and the most basic of farm tools. </t>
  </si>
  <si>
    <t>Two surveys are planned in 2020 including one new site in Madhya Pradesh.  The reason for choosing this additional site was the lessons learned in 2019 which showed increased area under this machine harvestable variety and increased demand for seed from RARS Nandyal</t>
  </si>
  <si>
    <t>To what extent do men and women benefit from the use of the machine harvestable chickpea</t>
  </si>
  <si>
    <t>Resilience capacities, agricultural diversification, food and nutrition security in Zimbabwe</t>
  </si>
  <si>
    <t xml:space="preserve">Conrad Murendo </t>
  </si>
  <si>
    <t xml:space="preserve">High </t>
  </si>
  <si>
    <t>1. Strategies for building household resilient capacities and agricultural diversification documented; 
2. Policies on resilience building and household nutrition discussed</t>
  </si>
  <si>
    <t>3.3.20 Promote crop-livestock integration at farm level for enhancing resilience and farm income in WCA</t>
  </si>
  <si>
    <t xml:space="preserve">
Myriam Adam (CIRAD)</t>
  </si>
  <si>
    <t>1. Mali: Need to finalize analyses on crop trials and integrate it in modelling tools.
2. Burkina Faso: Run rhomis survey adapted with biomass management questions to identify different farmers types and infer their way of managing biomass
3. Burkina Faso: Sart of biomass monitoring during the dry season and further</t>
  </si>
  <si>
    <t>1. In Mali , we need to finalize the data clean up from 2019 crop season and integrate it in our modelling study. There is need for staff hire on the ground to support this activity
2&amp;3:  need to hire enumerators for conducting te survey + need of support staffs to be based in the village to conduct the biomass survey</t>
  </si>
  <si>
    <t>1. Detailed analyses of crop trials with an emphasis on the importance for fodder production and for farmers to face risks
2&amp;3. Biomass fluxes map</t>
  </si>
  <si>
    <t>Developing decision support tools to evaluate performance of legume technologies across a range of agro-ecologies  and socio-economic conditions</t>
  </si>
  <si>
    <t>Quang Bao Le (M)</t>
  </si>
  <si>
    <t>Girma Tesfahun Kassie (ICARDA);
Boundia A. Thiombiano (UNB, Burkina Faso);
Grace Villamor (Scion, New Zealand);
Takafumi Myasaka (University of Nagoya, Japan)</t>
  </si>
  <si>
    <t>(1) Detailed model specification done; integrated datasets and elementary analyses almost done. These guarantee high feasibility for having parameterized and tested agent-based model (ABM) in 2020.
(2) Participatory development of model drivers/inputs' scenarios and well as participatory model evaluation in 2020 will engage high-level stakeholders, thereby raising national/reginal awareness about the DSS and usages.
(3) Co-writing with non-CGIAR research collaborators ISI journal manuscript
(4) Contribution (via methodological learning materials and case studies) to university's curriculum development for a subject in farming system analysis and modelling</t>
  </si>
  <si>
    <t>It is proposed at the same ammount in 2019, plus 
$3000 for additional staff time needed for manuscript writing</t>
  </si>
  <si>
    <t>Decision support tools to assess impacts of farm management innovations on performances of smallholder systems under typical contextual scenarios developed and used</t>
  </si>
  <si>
    <t>Tools (ABM, MFA, participarory protocols)
Reports
ISI journal article manuscript (submitted or accepted)
Datasets
Learning/teaching materials
Capacity for FS analysis and/or modelling developed for NARS and NGO</t>
  </si>
  <si>
    <t>3.3.9 (Continued) Identifying gender disaggregated farmers’ information needs to integrate the use of improved GLDC varieties to improve farming system performance</t>
  </si>
  <si>
    <t>Bezaiet Dessalegn</t>
  </si>
  <si>
    <t>Quang Bao Le</t>
  </si>
  <si>
    <t>This will be the final product from the two year research supported by GLDC</t>
  </si>
  <si>
    <t>Will cover staff time, cost of publication, and collection of supplementary data
- Begin the ground work for high impact workshop to share lessons learned and recommendations made, 
- Engage universities and research institutions to adapt and use developed methodologies in future teaching and research efforts</t>
  </si>
  <si>
    <t>Assessed gender disaggregated potential implications of using proposed improved GLDC varieties on farming system performance</t>
  </si>
  <si>
    <t>1 journal article manuscript submitted
1 journal article manuscript prepared</t>
  </si>
  <si>
    <t>3.6.2 (Continued) Identify criteria and indicators for analyzing sustainability that could be applicable across the farming systems in the regions</t>
  </si>
  <si>
    <t>Aymen Frija (ICARDA);
Grégoire Meylan (ZHAW);
Pius Kruetli (ETH Zurich);
Boundia A. Thiombiano (UNB) (former name: UPB)</t>
  </si>
  <si>
    <t>Besides C&amp;I at farm-household level (identified in 2019), the activity will identify additionally C&amp;I at landscape scale, then it will collaborate with Activity 3.6.1 (Shalander Kumar) to:
(1)  yield a unified, multi-level framework and C&amp;I set, and  
(2) apply that to sustainability assessments across research sites. 
The application of a holistic, yet unified C&amp;I set across multiple sites with active participation of a wide range of stakeholders will create a critical mass ensuring high impact. 
(3) The C&amp;I set will have a perspective regarding applications in bilatoral projects of CGIAR (mapped) and partners in 2021.
(4) Contribution to university's curriculum development of related subject in farming system analysis, rural development.</t>
  </si>
  <si>
    <t>It is proposed at the same ammount in 2019 ($60,000 before the 2019 cut), plus +$3000 for an additional travel to meet collaborating scientists (Zurich)</t>
  </si>
  <si>
    <t>Multi-scale framework, criteria and indicators for sustainability (including resilience) of agricultural livelihood systems clarified and tested</t>
  </si>
  <si>
    <t>Tool (Sust C&amp;I protocol)  
Reports
ISI Journal article manuscript (submitted or accepted)
Datasets
Capacity for sustanability assessment developed for NARS, NGO, farmers</t>
  </si>
  <si>
    <t xml:space="preserve">3.3.9 (continued) Analyzing the impact of GLDC innovations for managing abiotic and biotic stresses in the agro-ecosystems -Determine the impacts of chickpea and lentil technologies and associated knowledge and skills in increasing productivity and understand emerging biotic and abiotic stresses affecting productivity of the two crops </t>
  </si>
  <si>
    <t>Safaa Kumari</t>
  </si>
  <si>
    <t>Seid Kemal</t>
  </si>
  <si>
    <t>1. Due to farming system changes and weather variability, chickpea and lentil diseases and inset pests are increasing and reduced the production of the two crops. For example, lentil area decreased from 120,000 ha in 2017/18 to 99,000 ha in 2018/19 cropping season in Ethiopia. Based on our field observation during 2018 and 2019, over than 50% yield reduction was estimated in the infected fields. However, the productivity can be doubled for both crops through improved crop technologies. 
2. Impacts of emerging diseases and insect pests of genetic erosion of pulse in Ethiopia. Since the impacts of the technologies were not assessed in the past, this activity will generate important information of chickpea and lentil technology impacts to the small holder farmers</t>
  </si>
  <si>
    <t>1. Organizing regional training course on Integrated Pest Management (one week)
2. Expand the survey areas to northern highlands to have better picture of the biotic and abiotic stress.
3. Molecular charcterization for new viruses affecting lentil and chickpea in Ethiopia.</t>
  </si>
  <si>
    <t>1. Major production constraints identified and prioritized to design management practices
2. The impacts of past interventions on the livelihood of farmers identified</t>
  </si>
  <si>
    <t>• Major production constraints identified and prioritized to design management practices
•Integrated management of chickpea and lentil diseases determined 
• Field trial  on integrated disease management trials completed
• Finalizing virus identifications and ISI manuscript preparation.</t>
  </si>
  <si>
    <t>20% Salary Support and travel for FP Leader</t>
  </si>
  <si>
    <t>Jules Bayala</t>
  </si>
  <si>
    <t>Salary Support and travel for FP Leader</t>
  </si>
  <si>
    <t>Can't be 45K as all FP leaders admin budget is 40K</t>
  </si>
  <si>
    <t>Co-design GLDC options for improving farmers' livelihoods and agro-ecosystem resilience in Burkina Faso, Mali, and Niger</t>
  </si>
  <si>
    <t>Catherine Dembele</t>
  </si>
  <si>
    <t xml:space="preserve"> Pierre Coulibaly (AMEDD, Mali), Sanou Josias (INERA-Burkina Faso),   Traoré Kalifa (IER-Mali),  Nebie Baloa (ICRISAT-Mali), Pamoussa (Terre Verte, Burkina Faso)
Jules Bayala (ICRAF), Chabi, Adeyemi (ICRAF)</t>
  </si>
  <si>
    <t>Improved seed of 16 GLDC crops varieties (4 sorghum, 4 millet, 4 groundnut, 4 cowpea) along with mineral fertilizer (DAP or NPK) were distributed to 160 farmers’ households in Mali (100), and Burkina Faso (60). Zai pit assessment is also going to determine the most suitable zai model on crop yield
One season data (being collecting) will not adequate for accurate evaluation of their production, impact and contribution to overcome nutrition insecurity for adopting farmers.
2 more year (2020-2021) of field activities with the same farmers and the impact assement are crucially needed to get valuable data for useful impact evaluation for GLDC.</t>
  </si>
  <si>
    <t>Insuffisiency fo fund as the MAP project (DryDev) has ended in 2018.</t>
  </si>
  <si>
    <t>Designing GLDC options for improving farmers' livelihoods and agro-ecosystem resilience in Burkina Faso, Mali, and Niger</t>
  </si>
  <si>
    <t>Training Material</t>
  </si>
  <si>
    <t>Complementarity of three main farming components (crop-tree-livestock) for improved household nutrition in Burkina Faso, Mali and Niger</t>
  </si>
  <si>
    <t>Pierre Coulibaly (AMEDD, Mali), Sanou Josias (INERA-Burkina Faso),  Traoré Kalifa (IER-Mali),  Jean Baptiste Tinegre (AVRDC-Mali), Pamoussa Ouedraogo (Terre Verte, Burkina Faso)</t>
  </si>
  <si>
    <r>
      <t>Fruit and annual vegetable were combined in a 36 m</t>
    </r>
    <r>
      <rPr>
        <vertAlign val="superscript"/>
        <sz val="11"/>
        <color theme="1"/>
        <rFont val="Calibri"/>
        <family val="2"/>
        <scheme val="minor"/>
      </rPr>
      <t>2</t>
    </r>
    <r>
      <rPr>
        <sz val="11"/>
        <color rgb="FF000000"/>
        <rFont val="Calibri"/>
        <family val="2"/>
      </rPr>
      <t xml:space="preserve"> as small house fruit and vegetable gardens established and managed by 100 women of the households involving in the GLDC project in Mali in order to diversify the household diet revealed as main reason for malnutrition from the preliminary survey. 
This needs at least 2 additional years of evaluation to allow determining the most suitable vegetable to sustain household diet diversity in Yorosso.
In addition, the daily household diet needs to be monitored to assess the effective consumption of diversified food.</t>
    </r>
  </si>
  <si>
    <t>Designing small household gardens for promoting fruit and vegetable consumption and diversifying household diet</t>
  </si>
  <si>
    <t>LegumeSELECT: Science-driven Evaluation of LEgume Choice for Transformed livelihoods</t>
  </si>
  <si>
    <t>Ingrid Oborn (F)</t>
  </si>
  <si>
    <t>Anne Kuria (ICRAF); Maurice Shiluli (KALRO); Edinburgh Univ., ILRI, IITA</t>
  </si>
  <si>
    <t>Synthesis of data on multi-purpose legume productivity, quality and use across SSA
Validated legume intensification scenarios for a range of specific contexts of spatiotemporal niches (agro-ecologies, farming systems, production objectives, farmer typologies) (focus on Ethiopia, Kenya, DRC)</t>
  </si>
  <si>
    <t>Validated legume intensification scenarios for a range of specific contexts of spatiotemporal niches</t>
  </si>
  <si>
    <t>Ingrid Oborn (ICRAF/SLU)</t>
  </si>
  <si>
    <t>Synthesis of data on multi-purpose legume productivity, quality and use across SSA</t>
  </si>
  <si>
    <t>Dataset</t>
  </si>
  <si>
    <t xml:space="preserve">Understanding multifunctional legumes in E Africa </t>
  </si>
  <si>
    <t>Christine Watson (SLU/SRUC); Christine.Watson@slu.se; Tarirai Muoni PhD student; T.Muoni@cgiar.org; Tarirai.Muoni@slu.se</t>
  </si>
  <si>
    <t>1. Farmer perceptions of legumes and their functions in smallholder farming systems in east Africa; 2. Contribution of legumes to soil erosion control in smallholder farming systems in east Africa</t>
  </si>
  <si>
    <t>2 journal articles and 1 thesis defended</t>
  </si>
  <si>
    <t xml:space="preserve">Study of the mechanism of resistance to Aphis craccivora in some selected cowpea Mini core  lines in screen house and screen cage </t>
  </si>
  <si>
    <t>Abou Togola</t>
  </si>
  <si>
    <t>Boukar Ousmane</t>
  </si>
  <si>
    <r>
      <t xml:space="preserve">Cowpea genotypes with high resistace level to </t>
    </r>
    <r>
      <rPr>
        <i/>
        <sz val="11"/>
        <color theme="1"/>
        <rFont val="Calibri"/>
        <family val="2"/>
      </rPr>
      <t>Aphis craccivora will be</t>
    </r>
    <r>
      <rPr>
        <sz val="11"/>
        <color theme="1"/>
        <rFont val="Calibri"/>
        <family val="2"/>
      </rPr>
      <t xml:space="preserve"> used in cowpea breeding Unit as donor parents of resistance gene</t>
    </r>
  </si>
  <si>
    <t>Evaluation of F1 and F2 population derived from new crossing using donor parents</t>
  </si>
  <si>
    <t>Screening of the best cowpea accessions (from previous study) for the study of mechanism of resistance to the flower bud thrips Megalurothrips sjostedti</t>
  </si>
  <si>
    <t xml:space="preserve"> Abou Togola</t>
  </si>
  <si>
    <r>
      <t>Cowpea genotypes with high resistace level to</t>
    </r>
    <r>
      <rPr>
        <i/>
        <sz val="11"/>
        <color theme="1"/>
        <rFont val="Calibri"/>
        <family val="2"/>
      </rPr>
      <t xml:space="preserve"> Megalurothrips sjostedti will be</t>
    </r>
    <r>
      <rPr>
        <sz val="11"/>
        <color theme="1"/>
        <rFont val="Calibri"/>
        <family val="2"/>
      </rPr>
      <t xml:space="preserve"> used in cowpea breeding Unit as donor parents of resistance gene</t>
    </r>
  </si>
  <si>
    <t>Screening for identification of the mechanism of resistance</t>
  </si>
  <si>
    <t>Integrating new drought tolerant soybean and cowpea genotypes to intercropping and rotation systems across agro-ecologies (GxExM) and socio-economic conditions</t>
  </si>
  <si>
    <t>Steve Boahen</t>
  </si>
  <si>
    <t>Canon Engoke</t>
  </si>
  <si>
    <t>Smallholder farmers practice several cropping systems which are characterized by  low productivity. This activity is essential to  contribute to optimize, intensify and diversify the systems to increase smallholder productivity</t>
  </si>
  <si>
    <t>Synergistic cropping systems for enhancing liveliholds identified</t>
  </si>
  <si>
    <t>Report, dataset and manuscript</t>
  </si>
  <si>
    <t>Releasing of biocontrol agents against Maruca vitrata in Mali and Niger, and monitoring establishment</t>
  </si>
  <si>
    <t>Tamo, Manuele</t>
  </si>
  <si>
    <t>preliminary observations from earlier releases in Benin and Burkina Faso indicate up to 80% pod borer population reduction</t>
  </si>
  <si>
    <t>3.1.2 Developing decision support tools to evaluate performance of legume technologies across a range of agro-ecologies  and socio-economic conditions</t>
  </si>
  <si>
    <t>Alpha Kamara</t>
  </si>
  <si>
    <t>NkekiKamai</t>
  </si>
  <si>
    <t>Assist in planning and provide farmers information on the performance legume varieties; hence provide options for increased productivity</t>
  </si>
  <si>
    <t>Tools to predict performance of legume varieties</t>
  </si>
  <si>
    <t>Report and dataset</t>
  </si>
  <si>
    <t>3-1.10 Optimizing sorghum/cowpea intercropping</t>
  </si>
  <si>
    <t>Dusserre Julie</t>
  </si>
  <si>
    <t>Adam Myriam</t>
  </si>
  <si>
    <t xml:space="preserve"> - Test cultivars bred for their performance in intercropping sorghum with cowpea
 - Exploration of the variability of the adaptation of sorghum and cowpea to the traditional intercropping system in the same hills</t>
  </si>
  <si>
    <t>3-2.3 - Improving productivity, resilience and sustainability of sorghum based cropping systems through diversification</t>
  </si>
  <si>
    <t>Jean-Marie Douzet</t>
  </si>
  <si>
    <t>The activity is important to improve productivity, resilence and sustainability of cropping systems</t>
  </si>
  <si>
    <t xml:space="preserve"> - Intercropping of sorghum with native evergreen woody shrubs
 - Identify agro-ecological options to optimize interactions between plants </t>
  </si>
  <si>
    <t>A landscape perspective for managing functional biodiversity and crop pests</t>
  </si>
  <si>
    <t>Valérie Soti</t>
  </si>
  <si>
    <t>Camille Lelong</t>
  </si>
  <si>
    <t xml:space="preserve">The identification of trees favourable to the natural regulation of MHM to be conserved in order to increase the yields without chemical input.
</t>
  </si>
  <si>
    <t>1) Trees species identification using a VHSR resolution ; 2) MHM ecological regulation estimation for 45 millet fields; 3) Screening of graminaceous plants that attract ovipositing moths</t>
  </si>
  <si>
    <t>Integrated crop to plot and watershed monitoring and modelling of long-term ecosystem services in agro-silvo-pastoral ecosystem of the groundnut basin of Senegal</t>
  </si>
  <si>
    <t>Olivier Roupsar</t>
  </si>
  <si>
    <t>Develop a long-term observatory on a Faidherbia albida based agro-silvo-pastoral system, associated with pearl millet, groundnut, cowpea to monitor a umber of soil, plant, crop, plot, watershed balances</t>
  </si>
  <si>
    <t>Conference Paper</t>
  </si>
  <si>
    <t>CIRAD Total</t>
  </si>
  <si>
    <t>Adaptive organic resource management targeting soil aggradation and agroecosystems’ resilience</t>
  </si>
  <si>
    <t>Laurent Cournac</t>
  </si>
  <si>
    <t>Edmond Hien (Univ Ouaga)</t>
  </si>
  <si>
    <t>Optimization of organic amendments management (method of stockage at the farm, dates and rate of application,  combination with crop residus)  for crops agronomic performances</t>
  </si>
  <si>
    <t>Improving productivity, resilience and sustainability of millet based cropping systems through diversification (Senegal)</t>
  </si>
  <si>
    <t>Cathy Clermont Dauphin</t>
  </si>
  <si>
    <t xml:space="preserve">Optimization of the agronomic management of crops for an intercropping setup, testing performance, resilience, system design, and fertility management. </t>
  </si>
  <si>
    <t>Optimizing cereal/legume rotation (Senegal)</t>
  </si>
  <si>
    <t>Test cultivars bred for their performance in cereal/legume intercropping and rotations , and in low-input systems representative of the region, measuring possible component traits contributing to the adaptation to intercropping, including differences in legume N2 fixation, root architecture, nematofauna and mycorrhiza interactions</t>
  </si>
  <si>
    <t>Use the potential of mycorrhizal infectivity in agroecology and integrated management of dryland agricultural systems</t>
  </si>
  <si>
    <t>Robin Duponnois</t>
  </si>
  <si>
    <t>Objectives are to characterise the soil microbiome diversity according to reference sites and cropping systems as well as to determine patterns of plant response after inoculation.</t>
  </si>
  <si>
    <t>Increasing food crop production in West Africa through an innovative sustainable management of striga and seed-borne diseases of sorghum, pearl millet and cowpea</t>
  </si>
  <si>
    <t>Christophe Brugidou</t>
  </si>
  <si>
    <t>James Bouma  Neya (INERA)</t>
  </si>
  <si>
    <t>(i) set up a multi-pathogen diagnostic tool on cowpea, (i) survey of the baseline yields and the prevalence of diseases on cowpea and sorghum in the target zones of the project, (iii) perform seed treatment assays with bio pesticides and crop rotation in controlling diseases and striga for yield improvement</t>
  </si>
  <si>
    <t>IRD Total</t>
  </si>
  <si>
    <t>Total FP3 Activity Budget 2020</t>
  </si>
  <si>
    <t>Low</t>
  </si>
  <si>
    <t>Audio/Video</t>
  </si>
  <si>
    <t>Brief</t>
  </si>
  <si>
    <t>Manual</t>
  </si>
  <si>
    <t>Software</t>
  </si>
  <si>
    <t>Tool</t>
  </si>
  <si>
    <t>Wiki</t>
  </si>
  <si>
    <t>Blog</t>
  </si>
  <si>
    <t>Poster</t>
  </si>
  <si>
    <t>Book</t>
  </si>
  <si>
    <t>Image</t>
  </si>
  <si>
    <t>News Item/Press item</t>
  </si>
  <si>
    <t>Presentation</t>
  </si>
  <si>
    <t>Template</t>
  </si>
  <si>
    <t>Book Chapter</t>
  </si>
  <si>
    <t>Conference Proceedings</t>
  </si>
  <si>
    <t>Newsletter</t>
  </si>
  <si>
    <t>Thesis</t>
  </si>
  <si>
    <t>Other</t>
  </si>
  <si>
    <t>FP3: Additional Activity Budget 2020</t>
  </si>
  <si>
    <t>Comments by Director-CRP</t>
  </si>
  <si>
    <t>Comments by FP3</t>
  </si>
  <si>
    <t>Biochemical and molecular mechanisms of resistance studies for Fall armyworm in context to sorghum crop</t>
  </si>
  <si>
    <t>Malick Ba and Sam Niroje</t>
  </si>
  <si>
    <t>We are alredy screening sorghum breeding lines for FAW, futher need to  work on the evalaution of promising lines for biochemical and morphological traits against FAW</t>
  </si>
  <si>
    <t>Indentification of biochemical and morphological traits</t>
  </si>
  <si>
    <t xml:space="preserve">Screening of sorghum lines for resistance to fall army worm </t>
  </si>
  <si>
    <t>Evalaution of prominent lines futher screening under greenhouse conditions followed by biochemical traits against FAW</t>
  </si>
  <si>
    <t>Mechnasation of cereal crop residues harvest and processing to increase its utilisation by ruminants and increase crop-livestoc integration and job creation.</t>
  </si>
  <si>
    <t>Hakeem Ajeigbe</t>
  </si>
  <si>
    <t xml:space="preserve">ICRISAT </t>
  </si>
  <si>
    <t>Amusa, IAR</t>
  </si>
  <si>
    <t xml:space="preserve">Frequent cases of crop farmer and livestock rearer clashes is as a result of feed constraint. More land is taken up for crop farming leaving less land for fallow and grazing and therefore it is necessary to increase the utilisation of crop residues by ruminants making more feed available, but also create a commercial activity around crop residue use to create jobs </t>
  </si>
  <si>
    <t>1.Demonstrations of crop residue processing and livestock utilisation covering 100 comunities in 4 states reaching at least 5,000 farmers. 
2. Train 100 artisans on servicing and maintenance of stover chopers and othe crop residue processing equipment. 
3. Conduct on-Station mother trial to demonstrate effect of crop residue processing on small ruminants.</t>
  </si>
  <si>
    <t>1. Small farm mechnasation to increase cereal crop residues harvest and   utilisation for  ruminants productivity enhancement
2. Small business created to support farm mechanization</t>
  </si>
  <si>
    <t>Not supported</t>
  </si>
  <si>
    <t>In discussion with the activity leader, we propose to reduce the budget from 40k to 25k considering the comment of CRP Director. This activity on mechanization is very imporatnt activity and supported by a bilateral project. The CRP money will be a gap funding to realise greater impacts. Our FP has been weak on mechanization part, this activity is linked to more than one ongoing activities and outcome of this activity will also contribute in strengthening crop-livestock integration as a key development pathway.</t>
  </si>
  <si>
    <t>Feminization, women's empowerment and nutrition outcomes</t>
  </si>
  <si>
    <t>This is an unexplored activity in the semi-arid tropics and is very relevant in the current context of the triple burden of malnutrition phenomenon</t>
  </si>
  <si>
    <t>WENI survey to be implemented in selected VDSA villages of Maharashtra; Database validated; report</t>
  </si>
  <si>
    <t>Asset ownership in the semi-arid tropics: a gendered analysis from the VDSA data</t>
  </si>
  <si>
    <t>Mapping womens empowerment with malnutrition in semi-arid tropics of India</t>
  </si>
  <si>
    <t>Spatial distribution of cropping pattern in Niger with high resolution sentinel 1 and 2 imagery to scale-up sustainable farming systems using the SI indicators identified through linked onging activity</t>
  </si>
  <si>
    <t>Mohammed Irshad Ahmed</t>
  </si>
  <si>
    <t>Vincent Bado, 
Shalander Kumar, Anthony Whitbread</t>
  </si>
  <si>
    <t>Critical input for spatial charatcerization of crop-livestock production systems and market vlaue chains.</t>
  </si>
  <si>
    <t>1. Information collection on cropping pattern (including trees) from ground survey mission. 2. Producing the digital map of cropping pattern and soil characteristics in Niger.</t>
  </si>
  <si>
    <t>1. Digital map of cropping pattern, tree cover and soil characteristics in Niger 2.  Training and exchange of information on GIS/RS procedures for cropping paterns and soil mapping.</t>
  </si>
  <si>
    <t>OK.  Reduce budget to 30,000</t>
  </si>
  <si>
    <t>Structured review and meta-analysis on NRM evidence for inclusion of grain legumes and dryland cereals in farming systems</t>
  </si>
  <si>
    <t xml:space="preserve">Shem Kuyah, JKUAT/ICRAF, Tarirai Muoni, ICRAF/SLU, Jules Bayala, ICRAF
Kumar Shalander, ICRISAT, Sreenath Dixit, ICRISAT, Karl Hughes, ICRAF
Kai Mausch, ICRAF, Mattias Jonsson, SLU, Sigrun Dahlin, SLU
</t>
  </si>
  <si>
    <t>It will be a joint activity of FP1 and FP3 and will help build narratives around part and ongoing work on legume integration into farminbg systems</t>
  </si>
  <si>
    <t xml:space="preserve">Review natural resources management (NRM) evidence for the inclusion of priority grain legumes (groundnut, soybean, pigeon pea, lentil, common beans, cowpea and chickpea) and dryland cereals (sorghum, finger millet, pearl millet) in farming systems in the semi-arid and sub-humid dryland agro ecologies of sub-Saharan Africa and South Asia. </t>
  </si>
  <si>
    <t>It will be linked to multiple activities of FP3 and FP1</t>
  </si>
  <si>
    <t>Evidence om NRM impact of GLDC crops</t>
  </si>
  <si>
    <t>3.3 </t>
  </si>
  <si>
    <t>1 </t>
  </si>
  <si>
    <t> Impact of GLDC farming systems on NRM and health</t>
  </si>
  <si>
    <t> Bayala Jules</t>
  </si>
  <si>
    <t> ICRAF</t>
  </si>
  <si>
    <t> Dembele Catherine, Chabi Adeyemi, Tor Vagen, Leigh Winowiecki</t>
  </si>
  <si>
    <t>Sustainability of the farming systems is key but there is a dearth of data on how GLDC-based farming systems affect it</t>
  </si>
  <si>
    <t> Proof of concept developed in 2020</t>
  </si>
  <si>
    <t> Changes in land uses mapped</t>
  </si>
  <si>
    <t>2 </t>
  </si>
  <si>
    <t> Data set on NRM</t>
  </si>
  <si>
    <t>On-farm evaluation of Hand Push Legume Seeder Acceptance among Soybean and Cowpea Farmers in Mozambique (Expand Activity on-farm)</t>
  </si>
  <si>
    <t>Divage Belarmino</t>
  </si>
  <si>
    <t xml:space="preserve">High impact since adoption will reduce drudgery, labour cost  and time spent on sowing by women. Thus, empower women to increase farm size, thereby improve production aand livelihoods </t>
  </si>
  <si>
    <t>a)Reduction in time spent sowing legumes per unit area; b) Labor savings on sowing; c) Increased adoption of improved Legume varieeties, d) Improved household income, and food and nutrtional security</t>
  </si>
  <si>
    <t>Evaluation of Hand Push Legume Seeder Acceptance among Soybean and Cowpea Farmers in Mozambique (Activity funded under Innovation Fund)</t>
  </si>
  <si>
    <t xml:space="preserve">Data set and report </t>
  </si>
  <si>
    <t>OK.  Reduce budget to 30, 000</t>
  </si>
  <si>
    <t>Assessment of ecological interactions between host plants, pod borer, biocontrol agents and climatic variables</t>
  </si>
  <si>
    <t>Manuele Tamo</t>
  </si>
  <si>
    <t>Fousseni Traore INERA, Burkina Faso</t>
  </si>
  <si>
    <t>The assessment of ecological interaction can better guide future releases for improved establishment and enhanced impact of biocontrol agents</t>
  </si>
  <si>
    <t>identification of key ecological interactions leading to enhanced biological control performance</t>
  </si>
  <si>
    <t>Key factors leading to enhanced biological control performance identified</t>
  </si>
  <si>
    <r>
      <t xml:space="preserve">Evaluating symbiotic effectivesness of indigenous </t>
    </r>
    <r>
      <rPr>
        <i/>
        <sz val="12"/>
        <color theme="1"/>
        <rFont val="Calibri"/>
        <family val="2"/>
        <scheme val="minor"/>
      </rPr>
      <t>Bradyrhizobium</t>
    </r>
    <r>
      <rPr>
        <sz val="12"/>
        <color theme="1"/>
        <rFont val="Calibri"/>
        <family val="2"/>
        <scheme val="minor"/>
      </rPr>
      <t xml:space="preserve"> strains isolated from Mozambican soils </t>
    </r>
  </si>
  <si>
    <t>Amaral Chibeba</t>
  </si>
  <si>
    <t>Canon Engoke (IITA)</t>
  </si>
  <si>
    <t>Important study to improve soil fertility of smallholder farmers who use little or no fertilizer nitrogen. The results would add value as an essential component of the cropping system</t>
  </si>
  <si>
    <t>Effective indigenous Bradyrhizobium strains for soybean inoculation identified</t>
  </si>
  <si>
    <t>Improving cropping systems for increased system productivity and resource use efficiency</t>
  </si>
  <si>
    <t>Report and Manuscript</t>
  </si>
  <si>
    <t>OK.  Reduce budget to 35,000</t>
  </si>
  <si>
    <t xml:space="preserve">Landscape scale estimations of agricultural performance of smallholder farming systems using satellites and UAVs : Case study of an agroforestry parkland of Senegal </t>
  </si>
  <si>
    <t>Leroux Louise</t>
  </si>
  <si>
    <t>ISRA, CSE</t>
  </si>
  <si>
    <t>Activity that allow to leverage issues of accurate estimating staple crop yields in highly heterogeneous landscape by combining the high spatial resolution providing by UAV images and the high temporal resolution provided by satellite images to account for such heterogeneities in space and time. Ouputs can contribute to several SDG, particularly SDG #1 and #2 on poverty and food security but also SDG #13 on climate change by estimating the potential of C stock in biomass.</t>
  </si>
  <si>
    <t xml:space="preserve">1) Acquisition of UAV images on farmers fields network ; 2) processing of UAV and satellite images ; 3) test different spectral and/or textural indices to estimate millet yields for a set of plots from drone imagery; 4) extend crop biomass and yield estimates by establishing a drone/satellite relationship to integrate intra-plot variability into the landscape scale estimates. </t>
  </si>
  <si>
    <t>Crop yield monitoring of dryland cereals and food security in complex smallholder agricultural systems</t>
  </si>
  <si>
    <t>Mapping agroforestry parkland performance with UAV and satellite images</t>
  </si>
  <si>
    <t>Thierry Brévault</t>
  </si>
  <si>
    <t>This small activity targeting GLDC crops has synergies with a simlar acitivity on trees in the same landscape</t>
  </si>
  <si>
    <t>Strategies evaluated for better crop protection through adequate management of biodiversity and associated ecosystem services</t>
  </si>
  <si>
    <t>Better crop protection through adequate management of biodiversity and associated ecosystem services</t>
  </si>
  <si>
    <t>Total FP3 Addl Activities Budget 2020</t>
  </si>
  <si>
    <t>FP4 Centre-wise Budget Allocation 2020</t>
  </si>
  <si>
    <t>FP4 2020</t>
  </si>
  <si>
    <t>FP4: Activity Budget 2020</t>
  </si>
  <si>
    <t>Priority level</t>
  </si>
  <si>
    <t>Budget 2019</t>
  </si>
  <si>
    <t xml:space="preserve">Deliverables </t>
  </si>
  <si>
    <t>Comments by Director, CRP-GLDC</t>
  </si>
  <si>
    <t xml:space="preserve">FP 4 leader's  resposne to the comments </t>
  </si>
  <si>
    <t xml:space="preserve">Additional Comments </t>
  </si>
  <si>
    <t>ALL</t>
  </si>
  <si>
    <t>20% Salary for FP Leader and travel</t>
  </si>
  <si>
    <t>Janila P</t>
  </si>
  <si>
    <t xml:space="preserve">ICRISAT  </t>
  </si>
  <si>
    <t xml:space="preserve">Sponsorship </t>
  </si>
  <si>
    <t xml:space="preserve">Capacity building-conferences, short training and  modernisation implementation </t>
  </si>
  <si>
    <t xml:space="preserve">Shiv K Agrawal </t>
  </si>
  <si>
    <t xml:space="preserve">30 NARS trained in breeding approached to enhance genetic gains, students supported for PhD's, capacity buidling in gap areas </t>
  </si>
  <si>
    <t>Conduct 3rd International trainign and enhanced capacities of NARS partners in managing GLDC crop breeding and testing pipelines.</t>
  </si>
  <si>
    <t xml:space="preserve">Breeding modernisation implementation and engagement with CGIAR platforms </t>
  </si>
  <si>
    <t>Vincent Vadez (the budget to be transferred to Jana at ICRISAT, although the activity is proposed by Vincent as the work will be done at ICRISAT)</t>
  </si>
  <si>
    <t>Jana Kholova, Sunita Chaudhari, crop breeders</t>
  </si>
  <si>
    <t xml:space="preserve">High throughput phenotyping for quality parameters In breeding pipeline and </t>
  </si>
  <si>
    <t xml:space="preserve">(a) Using drone-generated images to assist selection decisions in crop Breeding for Pearlmillet, Chickpea and Pigeon pea (b) Processing pipeline with  assessment of quality traits in the field in breeding pipeline of two GLDC crops. </t>
  </si>
  <si>
    <t>Provide output title</t>
  </si>
  <si>
    <t>Outputs given</t>
  </si>
  <si>
    <t>Quantitiative definition of TPE, yield gap analysis, characterization of main abiotic constraints and its effect on yield in one crop-by-region combination (choice depending on breeding team necessity/priority)</t>
  </si>
  <si>
    <t>Murali Krishna Gumma, A. Hajjarpoor, Subhash Degala</t>
  </si>
  <si>
    <t>Basic TPEs  in India characterized for Groundnut, software developed for sorghum and prelimnary TPE work for Pigeaon pea and finger millet</t>
  </si>
  <si>
    <t>Software development for breeders to optimize GxM for E in post-rainy sorghum in India, TPE for GN and PM for India.</t>
  </si>
  <si>
    <t>Publication</t>
  </si>
  <si>
    <t>Training on modelling (by Greg McLean from APSIM core group) to get breeding teams familiar with the exercise of using a crop model.</t>
  </si>
  <si>
    <t/>
  </si>
  <si>
    <t>Breeding teams initiated to the use of crop modelling</t>
  </si>
  <si>
    <t>Breeding teams to use the crop model.</t>
  </si>
  <si>
    <t xml:space="preserve">Identfifying mega environoments for pearl millet hybrid (PCN3) testing in Niger, Burkina Faso and Senegal </t>
  </si>
  <si>
    <t>Gangashetty, Prakash Irappa</t>
  </si>
  <si>
    <t xml:space="preserve">A. Rathore </t>
  </si>
  <si>
    <t xml:space="preserve">Mega environoments for pearl millet hyrbid testing in West Africa </t>
  </si>
  <si>
    <t>Mega environments identified for setting up of MLTs.</t>
  </si>
  <si>
    <t>Standardize seedling vigour and canopy growth traits for use in selection for water defict adaptation in groundnut.</t>
  </si>
  <si>
    <t>Jana Kholova, Surendra S Manohar</t>
  </si>
  <si>
    <t>Seedling vigour  &amp; canopy traits used as a trait for adaptation to water deficit stress in groundnut.</t>
  </si>
  <si>
    <t>Accelerated development and testing of sorghum molecular breeding  lines for striga, stemborer resistance and Micronutrient quality in NARS breeding programs</t>
  </si>
  <si>
    <t>Ignatius Angarawai</t>
  </si>
  <si>
    <t>ICRISAT Nigeria</t>
  </si>
  <si>
    <t>Baloua Nebie, Odeny Damaris</t>
  </si>
  <si>
    <t>1. Striga are major biotic constraints to sorghum (Sorghum bicolor (L.) Moench) production in sub-Saharan Africa a most resistant required traits in product profile in farmer preffered variety. 2. Global undernourishment remains significant and is on the rise, reaching 821 million people in 2017 , the need for micronutrient rich varieties for reducing hindden hunger</t>
  </si>
  <si>
    <t>Expanding locations  the preliminary trials on striga sickplot</t>
  </si>
  <si>
    <t>Breeding lines of sorghum identified for advanced varietal trials</t>
  </si>
  <si>
    <t>New varieties, breeding lines, Reports, Publications, Datasets and research capacity developed</t>
  </si>
  <si>
    <t>To conduct early generation testing trials at target sites to identify good  combiners in hybrid parental lines of pearl millet to move ahead promising breeding materials</t>
  </si>
  <si>
    <t xml:space="preserve">Gupta SK
 </t>
  </si>
  <si>
    <t>Patancheru</t>
  </si>
  <si>
    <t xml:space="preserve">A Ashok Kumar
Bhupesh Vaid
Bramareswara Rao
LD Sharma
DV Yadav
</t>
  </si>
  <si>
    <t xml:space="preserve">Till date we were conducting early generation trials (EGTs) for selection of seed parental lines. Now, from 2020 we will be conducting these selection trials for both seed (B-line) and restorer parent (R-line) at multiple sites, and with much higher number of lines. </t>
  </si>
  <si>
    <t>Good combiners  identified through EGT in pearl millet hybrid breeding program</t>
  </si>
  <si>
    <t xml:space="preserve">Implementation of Forward breeding for drought tolerance in selection process in hybrid parent breeding program in pearl millet; and selection following shuttle breeding approach for drought tolerance at target sites (western Rajasthan); and deploying QC in breeding pipeline </t>
  </si>
  <si>
    <t>R.K. Solanki (CAZRI)
R.K. Kakani</t>
  </si>
  <si>
    <t xml:space="preserve">Increase in budget as validation of QC is added in the breeding pipeline </t>
  </si>
  <si>
    <t>QC is added to outputs</t>
  </si>
  <si>
    <t xml:space="preserve">(a) Shuttle breeding approach followed to enhance drought tolerance in hybrid parents of pearl millet (b) validated QC in pearl milet breding pipeline </t>
  </si>
  <si>
    <t xml:space="preserve">Development of high biomass breeding materials/cultivars of pearl millet along with better forage quality traits and their evaluation under target ecologies with partners </t>
  </si>
  <si>
    <t>P.Govintharaj
A Ashok Kumar</t>
  </si>
  <si>
    <t xml:space="preserve">Recently, summer grown multicut pearl millet has expanded in north western India and many other central Asian countries, so many partners are now contacting ICRISAT for new breeding materials for enhancing genetic diversity in this segment. We have identified new promising gerpmplasm from Gene Bank and start utilizing them to generate new series of forage type cultivars/breeding lines  </t>
  </si>
  <si>
    <t xml:space="preserve">In 2019, ICRISAT connected with AICRP-Forages under IGFRI, Jhansi. Now, from 2020 for the first time ICRISAT will develop and provide multi-cut pearl millet forage type cultivars to AICPMIP centers working on forage pearl millet and breeding materials to other partners for evaluating them for stability and adapataion to different agro-ecologies </t>
  </si>
  <si>
    <t>Genetic diversity enhanced for multi-cut forage pearl millet cultivars/breeding lines</t>
  </si>
  <si>
    <t xml:space="preserve">Development of disease resistant (DM and Blast) parental lines (seed and restorer parents) in agronomically superior backgrounds </t>
  </si>
  <si>
    <t>Disease (DM and Blast) resistance has been identified as top most priority trait in pearl millet hybrid breeding programs. 2019 was epidemic year for blast disease across pearl millet growing ecologies in India and there is immediate need to breed  materials with high resistance/tolerance to DM and Blast diseases.</t>
  </si>
  <si>
    <t xml:space="preserve">Due to Blast epidemic in 2019, there is need to enhance blast resistance in breeding materials; use of new sources of blast resistance; and monitoring of breeding lines at DM and blast sick hot-spots </t>
  </si>
  <si>
    <t>Disease resistance (DM and Blast) enhanced in pearl millet hybrid parents (both seed and restorer parents)</t>
  </si>
  <si>
    <t>Develop new drought/early populations of Sorghum using existing and new parental sources and advance existing early generations (F1-F4)  and advanced lines into multilocation testing</t>
  </si>
  <si>
    <t>Baloua NEBIE</t>
  </si>
  <si>
    <t>Damaris Odeny, Angarawai I.</t>
  </si>
  <si>
    <t>Drought is one of major constraint in WCA in the context of climate variability and change. Drought tolerant lines identified will contribute to enhance farmers resilience and then reduce the risks of production</t>
  </si>
  <si>
    <t>The F5 progenies will be evaluated in multilocation trials in 2020 (and this require more resources) while two other population in F2 and F4 will be advanced for  following generations</t>
  </si>
  <si>
    <t xml:space="preserve">Drought tolerant sorghum varieties with farmer and market preferred traits </t>
  </si>
  <si>
    <t>Advancing and identification of Sorghum varieties from BC1F4 populations with drought tolerant traits including stay green, chlorophyll contain and transpiration efficiency</t>
  </si>
  <si>
    <t>Aboubacar Toure</t>
  </si>
  <si>
    <t>Drought tolerant lines identified will contribute to enhance farmers resilience and then reduce the risks of production</t>
  </si>
  <si>
    <t>A PhD student (female) was supported by another project which ended. She will now be supported by GLDC to finalize her thesis by December 2020, related to this activity</t>
  </si>
  <si>
    <t xml:space="preserve">Advanced sorghum breeding lines tolerant to drought generated for further evaluation  </t>
  </si>
  <si>
    <r>
      <t xml:space="preserve">Accelerated development and testing of sorghum </t>
    </r>
    <r>
      <rPr>
        <strike/>
        <sz val="11"/>
        <rFont val="Calibri"/>
        <family val="2"/>
        <scheme val="minor"/>
      </rPr>
      <t>molecular breeding</t>
    </r>
    <r>
      <rPr>
        <sz val="11"/>
        <rFont val="Calibri"/>
        <family val="2"/>
        <scheme val="minor"/>
      </rPr>
      <t xml:space="preserve">  lines for striga, anthracnose resistance and Micronutrient quality in NARS breeding programs</t>
    </r>
  </si>
  <si>
    <t>Damaris Odeny, Angarawai I., Aboubacar Toure, Abdoulaye Diallo, Nofou Ouedraogo, Clarisse Barro, Kenneth, Cyril Diata and Akata Ayawana</t>
  </si>
  <si>
    <t>The baseline of sorghum in Fe and Zn will be established for the first time in West Africa and from there the target in terms of Fe and Zn can be set up for breeding programs in the region.</t>
  </si>
  <si>
    <t>Breeding progenies from donors for Fe and Zn and striga resistance with elite lines were developed and F5 seed are available for preliminary tests follow by the screening for Fe and Zn contents. In addition improved lines from different countries have been collected to assess the level of Fe and Zn. The analyses require more funds</t>
  </si>
  <si>
    <t xml:space="preserve">(i) Sorghum material with  improved striga resistance and Fe and Zn quality identified for advanced trials (ii) The baseline for Fe and Zn contents established for sorghum improvement in WCA. </t>
  </si>
  <si>
    <t xml:space="preserve">As discussed, the budget has been drastically cut to suport logical complition of the initiated activities, that are completed to an extent of 70-80%.
I also  discussed with Sobhan and Harish and they both would like to continue these activities. 
Morevere, we may not be able to justify sudden closure of FM activities that were projected to deliver products in 2020 and 2021. 
I think we will  have problem at FP4 level reporting as we have to provide explanaion on closure of activities, if any. 
Instead, we can support these activities to thier logical conclusion with limited budget. </t>
  </si>
  <si>
    <t>Standardization of crossing technique in finger millet</t>
  </si>
  <si>
    <t>Sobhan Sajja</t>
  </si>
  <si>
    <t>Henry Ojulong</t>
  </si>
  <si>
    <t>Emasculation is a tedious job due to small sized flowers in finger millet. Alternatively, hot water treatment and chemical emasculation are the options for ease of operation. These methods, however, need to be standardized.</t>
  </si>
  <si>
    <t>Confirmation of the technique with large numner of crosses.</t>
  </si>
  <si>
    <t xml:space="preserve"> NARS in India use the technique to inrease finger millet crossing efficiency</t>
  </si>
  <si>
    <t>OK. Activity funded to complete the ongoing trial</t>
  </si>
  <si>
    <t>Implementation of Rapid Generation Advancement (RGA) in sorghum for increasing genetic gain</t>
  </si>
  <si>
    <t>Govindraj M</t>
  </si>
  <si>
    <t>Sunita, Mahendar, Anil G and Pooja Bhatnagar</t>
  </si>
  <si>
    <t xml:space="preserve">Reducing cycle time is critical for increasing the rate of genetic gain and by linking with activity led by Pooja Bhatnagar with support from ICAR-ICRISAT project and AVISA project, we are progressing </t>
  </si>
  <si>
    <t>RGA method standardized for Sorghum.</t>
  </si>
  <si>
    <r>
      <t xml:space="preserve">Early generation testing </t>
    </r>
    <r>
      <rPr>
        <sz val="11"/>
        <rFont val="Calibri"/>
        <family val="2"/>
        <scheme val="minor"/>
      </rPr>
      <t>in India and assessing the combining ability of new paretns developed</t>
    </r>
  </si>
  <si>
    <t>Ashok Kumar A</t>
  </si>
  <si>
    <t xml:space="preserve">Early generation testing gives power to selection and enables quick identification of best lines for further advancement </t>
  </si>
  <si>
    <t>Expand testing &amp; support NARS partners</t>
  </si>
  <si>
    <t xml:space="preserve">Four validated early generation testing sites for sorghum established in India </t>
  </si>
  <si>
    <t>MAGIC popuation developed using improved postrainy sorghum cultivars with drought tolerance</t>
  </si>
  <si>
    <t>Sunitha Gorthy, Jayakumar, Prabhakar and Sunita Gorthy</t>
  </si>
  <si>
    <t xml:space="preserve">MAGIC populations give the power to conduct genetic analysis for traits of interest and combines most elite parents to develop proming segregants </t>
  </si>
  <si>
    <t>Populations generated for  for post rainy season sorghum; biofortified sorghum</t>
  </si>
  <si>
    <t>OK; What is the progress so far? If no progress, then delete this activity.  OK based on Janila's justification!</t>
  </si>
  <si>
    <t xml:space="preserve">This is work in progress as the MAGIC has to be carried forward till F6 generation after convergence crossing that it self takes 3 seasons.. </t>
  </si>
  <si>
    <t xml:space="preserve">Development and testing of improved Sorghum parents with white bold lustrous grains and testing their combining ability; Multilocation tesing of improved varieties/lines </t>
  </si>
  <si>
    <t>Ashok Kumar A, Jagdesh Jaba, Rajan Sharma, Jana Kholova, Abhishek Rathore</t>
  </si>
  <si>
    <t>Genetic diversity is too low in postriany sorghum and farmer use most obsolete landrace cultivars. We are developing elite postrainy lines, parents and hybrids and sharing with partenrs; also developed strong postriany sorghum seed chain with help of Mahabeej</t>
  </si>
  <si>
    <t>As per the Product Conept No. 1, this needs additional post-rainy triats screening.</t>
  </si>
  <si>
    <t>NARS and Private sector access improved sorghum materials with white bold lustrous grains for developing high yielding postrainy adapted cultivars with farmer preferred traits</t>
  </si>
  <si>
    <t>Develoment and testing of improved parents with high grain Fe and Zn and testing their combining ability; Multilocation tesing of high Fe and Zn lines and their release; Mainstreaming of biofortification trait</t>
  </si>
  <si>
    <t>Sorghum is a major food crop in Maharashtra state of India and biofortifying of sorghum significantly contributes to reduction ofmicronutrient malnutrition in low-income group populations</t>
  </si>
  <si>
    <t xml:space="preserve">Locally adapted high yielding, high Fe and Zn sorghum vareities and hybrids for  MLT </t>
  </si>
  <si>
    <t>Book chapter</t>
  </si>
  <si>
    <t xml:space="preserve">Testing of improved Sorghum high grain Fe and Zn hybrids in MLTs and farmers fields  </t>
  </si>
  <si>
    <t>Multilocation testing of improved cultivars enables quick identification of biofortified products for commercialization</t>
  </si>
  <si>
    <t>Locally adapted high yielding, high Fe and Zn sorghum vareities and hybrids for  commercialization</t>
  </si>
  <si>
    <t>Journal arcicle</t>
  </si>
  <si>
    <t>Delete this activity; similar to the above activity and can be done there.  OK based on Janila's justification.</t>
  </si>
  <si>
    <t>This is an annual ongoign activity critical to suppot the sorhgum biofortification work. In 2018 an OPV is relased and now heading for hybrids. Hence this is an important activiyt that has to be continued.</t>
  </si>
  <si>
    <t xml:space="preserve">Development of prominent Sorghum parents and landrace accessions with high yield, drougt tolerance and charcoal rot resitance and their deployment in breeding </t>
  </si>
  <si>
    <t>Postrainy sorghum production is severely constrained by drought and charcoal rot. Drought predisposes charcoal rot.  Developing material with tolerance to drought and resistance to charcoal significantly improves their adoption.</t>
  </si>
  <si>
    <t xml:space="preserve">Improved postrainy sorghum lines with high yield and charcoal rot resistance identtified and chracterised </t>
  </si>
  <si>
    <t xml:space="preserve">Development and testing of improved sweet sorghum, forage and high biomass hybrids and testing their performance in Multilocation trials and in farmers fields  </t>
  </si>
  <si>
    <t xml:space="preserve">Ashok Kumar A, Jagdesh Jaba,  </t>
  </si>
  <si>
    <t xml:space="preserve">Sorghum is the number one forage crop of India and an upcoming biofuel crop. Developing improved forage lines significantly improves the livestock productivity and help proving green energy options </t>
  </si>
  <si>
    <t xml:space="preserve">NARS and Private sector accessing improved high yielding sweet sorghum and high biomass sorghum hybrids for  commercialization </t>
  </si>
  <si>
    <t>Training material</t>
  </si>
  <si>
    <t>Delete this activity; Not justyfied here.  Janila's justification not clear!!</t>
  </si>
  <si>
    <t xml:space="preserve">This is an important activity keeping in view the crop-livestock production systems of the semi-arid tropics. The material generated is of high value in Africa and Asia. Moreover, there is a ongoign bilateral porjects supporiting this work in India. </t>
  </si>
  <si>
    <t xml:space="preserve">Development of new F3 populations of Sorghum with brown mid-rib for high quality fodder and grain yield  </t>
  </si>
  <si>
    <t>Aboubacar TOURE</t>
  </si>
  <si>
    <t>WCA/Samanko</t>
  </si>
  <si>
    <t xml:space="preserve">Baloua Nebie,Ignatius Angarawai, Abdoulaye Diallo </t>
  </si>
  <si>
    <t xml:space="preserve">Varieties with high quality fodder could be beneficial to the resource-poor farmers by providing low lignin content, increased palatability, and increased digestibility of the stover for livestock feed. Improvement of the nutritive value of sorghum stover is an important for the semi-arid tropics where sorghum crop residue is extensively used for livestock feed. </t>
  </si>
  <si>
    <t>Additional locations for screening</t>
  </si>
  <si>
    <t>High quality fodder sorghum lines identified for preliminary varietal trial</t>
  </si>
  <si>
    <t>Development of new seed-parents of Sorghum for hybrid development</t>
  </si>
  <si>
    <t>Hybrids development will increase sorghum productivity and competitiveness to enhance and sustain food security and raise the standard of life at household level in WCA.</t>
  </si>
  <si>
    <t>Research for more B-lines for hybrid female development</t>
  </si>
  <si>
    <t>B- lines of Sorghum identified for sterilization</t>
  </si>
  <si>
    <t>Development of new  populations of Sorghum for anthracnose resistance</t>
  </si>
  <si>
    <t xml:space="preserve">Baloua Nebie,Ignatius Angarawai, Abdoulaye Diallo  </t>
  </si>
  <si>
    <t>Grain yield losses due to anthracnose ranged from 30-67%. Varieties with resistance will have high food quality traits and high stover quality thus, enhancing and sustaining food security and improving the lifehold of smalholder famers.</t>
  </si>
  <si>
    <t>Additional locations for screening and methods</t>
  </si>
  <si>
    <t>Resistant Sroghum  lines identified for preliminary varietal trial</t>
  </si>
  <si>
    <t>Development  of striga resistant Sorghum varieties for WCA</t>
  </si>
  <si>
    <t>Sorghum is a  constrained by the parasitic plant Striga that causes severe stunting and loss of yield. Available productive striga-resistant sorghum cultivars could be a major component of integrated striga management, enchacing food and nutrition security for smalholder famers.</t>
  </si>
  <si>
    <t>Resistant Sorghumlines identified for preliminary varietal trial</t>
  </si>
  <si>
    <t xml:space="preserve">Development, advancement of segregating populations (F2-F5), and performance evaluation of advanced breeding lines  of groundnut with short to medium duration range and moderate to high resitance to ELS. (Pipeline in place and new populations will also be developed) </t>
  </si>
  <si>
    <t xml:space="preserve">Haile Desmae </t>
  </si>
  <si>
    <t>James M, Patrick Okori, P Janila, NARS in WCA, Scientific officer (Nigeria), Djeneba Konate</t>
  </si>
  <si>
    <t>High yielding groundnut varieties with moderate to high level of resistance to endemic leaf spots  for release</t>
  </si>
  <si>
    <t xml:space="preserve">Development, advancement of segregating populations (F2-F5), and performance evaluation of advanced breeding lines of groundnut for drought tolerance. (Pipeline in place and new populations will also be developed)  </t>
  </si>
  <si>
    <t>James M, Patrick Okori, P Janila, NARS in WCA, Scientific officer (Nigeria), Amadou Traore</t>
  </si>
  <si>
    <t>High yielding drought tolerant groundnut varieties with moderate to high level of resistance to endemic leaf spots  for release</t>
  </si>
  <si>
    <t>New population of groundnut development using validated parents obtained from India to select for high oil and oleate</t>
  </si>
  <si>
    <t>P Janila, NARS in WCA, Djeneba Konate, Amadou Traore</t>
  </si>
  <si>
    <t>1.1.2018</t>
  </si>
  <si>
    <t>31.12.2021</t>
  </si>
  <si>
    <t>Requied for large scale testing</t>
  </si>
  <si>
    <t>High yielding and high oleic groundnut varieties with moderate to high level of resistance to leaf spots  for release</t>
  </si>
  <si>
    <t>Integration of validated molecular markers (SNPs) for oil quality selection  of groundnut to enance efficiency and accuracy</t>
  </si>
  <si>
    <t xml:space="preserve">Manish Pandey, Rajeev Varshney, Amadou Traore   </t>
  </si>
  <si>
    <t>To deploy SNPS in  breeding</t>
  </si>
  <si>
    <t xml:space="preserve">On-farm and market evaluation of advanced productive groundnut varieties in Nigeria and Mali </t>
  </si>
  <si>
    <t>Amadou Traore</t>
  </si>
  <si>
    <t xml:space="preserve">Annually, new adapted and high yielding groundnut varieties identified and pipelined for release. </t>
  </si>
  <si>
    <t xml:space="preserve">Nutrient profiling of released and popular varieties of pearl millet in WCA </t>
  </si>
  <si>
    <t>M Govindaraj, Rakesh Srivatsva</t>
  </si>
  <si>
    <t>Nutrition profile of comercial and breeding lines of pearl millet in WCA elucidated</t>
  </si>
  <si>
    <t xml:space="preserve">Developing new seed parents and restorers of pearl millet for hybrid breeding in West africa </t>
  </si>
  <si>
    <t>S K Gupta, M Govindaraj</t>
  </si>
  <si>
    <t>5 seed parents and 5 restorers of pearl millet devloped and shared with NARS</t>
  </si>
  <si>
    <t>Accelerated development and testing of Pearl millet lines for striga, downy mildew resistance and Micronutrient quality in NARS breeding programs</t>
  </si>
  <si>
    <t>Rakesh Srivatsav, Damaris Odney, Angarawai Ignatius, S.K. Gupta</t>
  </si>
  <si>
    <t>Pearl millet lines with resistance to Striga and downy milder, and improved micronutrient quality developed and shared with NARS.</t>
  </si>
  <si>
    <t>Deploying RGA protocol on a RIL population of chickpea by taking 5 to 6 generations in a year</t>
  </si>
  <si>
    <t>Srinivasan Samineni</t>
  </si>
  <si>
    <t>B Veeresham</t>
  </si>
  <si>
    <t xml:space="preserve">RGA protocol standardized for routine use in Chickpea breeding </t>
  </si>
  <si>
    <t>Ascochyta blight resistant chickpea breeding lines with medium- to long-duration, high grain yield and desired agronomic and seed traits.</t>
  </si>
  <si>
    <t>B Krishna, Mamta Sharma</t>
  </si>
  <si>
    <t>Candiadate chickpea varieties resistant to ascochyta blight disease for release in different agro-ecologies</t>
  </si>
  <si>
    <t>Chickpea breeding lines with short- to medium-duration, resistance to fusarium wilt, tolerance to drought and heat stresses, high grain yield and desired agronomic and seed traits</t>
  </si>
  <si>
    <t>Raju Ghosh, Abhishek Rathore, Uttam Chand, B Krishna</t>
  </si>
  <si>
    <t xml:space="preserve">Drought and heat tolerant chickpea breeding lines with high resistance to fusarium wilt </t>
  </si>
  <si>
    <t>Develop chickpea breeding lines with enhanced tolerance to post-emegence herbicides</t>
  </si>
  <si>
    <t xml:space="preserve"> B Veeresham, B Vikas</t>
  </si>
  <si>
    <t>Chickpea breeding lines tolerant to herbicides</t>
  </si>
  <si>
    <t xml:space="preserve">Evaluation of desi and kabuli elite chickpea breeding lines at &gt;20 locations in South Asia and  validation of QC in  breeding pipeline </t>
  </si>
  <si>
    <t>Ashok Kumar A, V Suneel Kumar, B Veeresham, Abhishek Rathore</t>
  </si>
  <si>
    <t xml:space="preserve">(a) High yielding chickpea elite lines well adapted to diiferent agro-ecologies; (b) QC validated in chickpea breeding pipeline </t>
  </si>
  <si>
    <t xml:space="preserve">Evaluation of desi and kabuli elite breeding chickpea lines in All India Coordinated Research Project (AICRP) trials in India and in national trials in Myanmar </t>
  </si>
  <si>
    <t>Ashok Kumar A, B Veeresham</t>
  </si>
  <si>
    <t>Candiadate chickpea varieties for release in different agro-ecologies</t>
  </si>
  <si>
    <t>Produce nucleus/breeder seed of new chickpea varieties and facilitate NARS partners in production of different classes of seed</t>
  </si>
  <si>
    <t>V Suneel Kumar, B Krishna</t>
  </si>
  <si>
    <t>Diiferent classes of chickpea seed produced for new varieties</t>
  </si>
  <si>
    <t>Development of biofortified disease resistance seed parents and restorers of Pearl millet; Screening of advanced breeding lines for DM and blast resistance and identify resistant line (sources)</t>
  </si>
  <si>
    <t xml:space="preserve"> R Sharma </t>
  </si>
  <si>
    <t>Some part of work completed</t>
  </si>
  <si>
    <t xml:space="preserve">NARS and Private sector accessing improved forage pearl millet cultivars with high digestibility for commercialization </t>
  </si>
  <si>
    <t xml:space="preserve">Mainstreaming high-Fe/Zn traits in pearl millet: development and advancement of  progenies  with source and elite backgrounds </t>
  </si>
  <si>
    <t>A Kanatti, H Shivade</t>
  </si>
  <si>
    <t>&gt; 50   micronutrient -dense elite pearl millet progenies identified for seed and restorer pool</t>
  </si>
  <si>
    <t>Not clear about this activity.  Can be deleted. OK based on Janila's justificatioin!</t>
  </si>
  <si>
    <t>This is an imporant activity that compliment the harvestplus investment. While harvestplus support the target breeding, it expects that mainstreaming has to be done by respective CG centers.</t>
  </si>
  <si>
    <t>Development of biofortified  early-hybrid-pearl millet parents and hybrids for arid zone in India</t>
  </si>
  <si>
    <t>Early hybrid-parentsof pearl millet and hybrid with higher Fe/Zn identified for national testing</t>
  </si>
  <si>
    <t>Not clear about this activity.  Can be deleted.  OK based on Janila's justification.</t>
  </si>
  <si>
    <t>This is specfic product profile, that is not catered by the private sector hence important to ICRISAT. Corrected the title slightly.</t>
  </si>
  <si>
    <t xml:space="preserve">Strengthen genomic selection (GS) model for use in hybrid breeding in pearl millet, and to introgress new germplasm into existing heterotic pools </t>
  </si>
  <si>
    <t xml:space="preserve">Gupta SK 
 </t>
  </si>
  <si>
    <t xml:space="preserve">Abhishek Rathore 
</t>
  </si>
  <si>
    <t>Increase in budget as introgression uisng the GS model is be carried out</t>
  </si>
  <si>
    <t>GS model will be used to introgress new germplasm into existing pearl millet heterotic pools</t>
  </si>
  <si>
    <t xml:space="preserve">1.       GS model strengthened  2. GS analysis and trial desinging   3. Methodology standardized to introgress new germplasm into existing heterotic pools </t>
  </si>
  <si>
    <r>
      <t xml:space="preserve">Developing nutrient dense chickpea lines </t>
    </r>
    <r>
      <rPr>
        <sz val="11"/>
        <rFont val="Calibri"/>
        <family val="2"/>
        <scheme val="minor"/>
      </rPr>
      <t>and promote quality breeding</t>
    </r>
  </si>
  <si>
    <t>Hapson M</t>
  </si>
  <si>
    <t>GangaRao NVPR</t>
  </si>
  <si>
    <t>(1) Nutrient dense chickpea lines identified (2) Chickpea breeding strengthned for quality traits</t>
  </si>
  <si>
    <t>Develop and evaluate early maturing chickpea lines tolerant to drought and partial tolerance to heat</t>
  </si>
  <si>
    <t>Better yielding, 10-15% early chickpea lines developed for further release and commercialization.</t>
  </si>
  <si>
    <t>Develop bold seeded chickpea lines adapted for production in Ethiopia/ESA</t>
  </si>
  <si>
    <t xml:space="preserve">Market premium  chick pea varieties developed </t>
  </si>
  <si>
    <t>Development  of striga resistant Sorghum varieties for ESA</t>
  </si>
  <si>
    <t>Eric Manyasa</t>
  </si>
  <si>
    <t>Damaris Odeny</t>
  </si>
  <si>
    <t xml:space="preserve">striga is one of the key biotic stresss that reduce sorghum productivirty in ESA. Yield losses can be upto 100% </t>
  </si>
  <si>
    <t>Increase in population sze for high selection intensityband Increased labour costs</t>
  </si>
  <si>
    <r>
      <t>57 F</t>
    </r>
    <r>
      <rPr>
        <vertAlign val="subscript"/>
        <sz val="11"/>
        <rFont val="Calibri"/>
        <family val="2"/>
        <scheme val="minor"/>
      </rPr>
      <t>5</t>
    </r>
    <r>
      <rPr>
        <sz val="11"/>
        <rFont val="Calibri"/>
        <family val="2"/>
      </rPr>
      <t xml:space="preserve"> Segrating striga progenies advanced and selections made for PYT and 12 F</t>
    </r>
    <r>
      <rPr>
        <vertAlign val="subscript"/>
        <sz val="11"/>
        <rFont val="Calibri"/>
        <family val="2"/>
        <scheme val="minor"/>
      </rPr>
      <t>1</t>
    </r>
    <r>
      <rPr>
        <sz val="11"/>
        <rFont val="Calibri"/>
        <family val="2"/>
      </rPr>
      <t>.  37 Stable  sorghum lines tolerant to striga with farmer and market prefered traits advanced to AYT at 2 sites.</t>
    </r>
  </si>
  <si>
    <t xml:space="preserve">Develop hybrid Sorghum parents (A/B/R) for dry lowlands and sub-humid mid altitude agroecologies based on regional germplasm </t>
  </si>
  <si>
    <t>Ashok Kumar</t>
  </si>
  <si>
    <t xml:space="preserve">With rising sorghum grain demand due to rising population, climate change and emerging vlaue chains, there is need to march the demand with production and productivity. Hybrids have been dveloped with 30-40 yield adavantage over OPVs. However the private sector which plays a key role in hybrid dveloment has low capacity in hybrid paresnts development. </t>
  </si>
  <si>
    <t xml:space="preserve">100 Sorghum hybrids parents tolerant to drought and resistant to foliar diseases with known combining ability for the traits tested for adaptation at 2 locations. 17 BC2F1; 100 BC1F1; New crosses made. </t>
  </si>
  <si>
    <t>Introgress BMR trait into adapted sorghum forage lines</t>
  </si>
  <si>
    <t>Ashok Kumar A, Michael Blumel</t>
  </si>
  <si>
    <t xml:space="preserve">Interest in forage sorghum is being driven by climate chage that limits crops like maize. Sorghum is also a major crop in crop-livestock systems in the seimi-arid agro-ecologies. The need for forage sorghum quality (especialyy IVOMD) is therefore apparent. </t>
  </si>
  <si>
    <t xml:space="preserve">Increase in population sze for high selection intensityband Increased labour costs, lab costs </t>
  </si>
  <si>
    <r>
      <t>72 BMR F2 Sorghum crosses advanced to F3 (SSD).  40 F</t>
    </r>
    <r>
      <rPr>
        <vertAlign val="subscript"/>
        <sz val="11"/>
        <rFont val="Calibri"/>
        <family val="2"/>
        <scheme val="minor"/>
      </rPr>
      <t>5</t>
    </r>
    <r>
      <rPr>
        <sz val="11"/>
        <rFont val="Calibri"/>
        <family val="2"/>
      </rPr>
      <t xml:space="preserve"> advanced to PYT with IOMD analysis. New crosses made.</t>
    </r>
  </si>
  <si>
    <t xml:space="preserve">Screening and evaluation of red podded and cream seeded pigeonpea genotypes for Pod borer and pod fly tolerance </t>
  </si>
  <si>
    <t xml:space="preserve">GangaRao NVPR
</t>
  </si>
  <si>
    <t>Most important trait for farmers adoption</t>
  </si>
  <si>
    <t>no change</t>
  </si>
  <si>
    <t>Elite pegionpea lines with medium and short duration and pest tolerance identified</t>
  </si>
  <si>
    <t>Evaluation of drought tolerant pigeonpea lines derived Mozambiquan germplasm</t>
  </si>
  <si>
    <t>Improves the resilience and stabilized production</t>
  </si>
  <si>
    <t>Elitne pigeonpea lines for use in breeding program and release identified</t>
  </si>
  <si>
    <t xml:space="preserve">Screening of about 100 diverse and potential pigeonpea lines having consumer prefered traits for high protein, Zn and Fe </t>
  </si>
  <si>
    <t xml:space="preserve">Ganga Rao NVPR, </t>
  </si>
  <si>
    <t>To improve nutritional quality of varieties</t>
  </si>
  <si>
    <t>Donors for use in pigeonpea breeding program  identified</t>
  </si>
  <si>
    <t>Crossing released pigeonpea varieties with cleto-germplasm</t>
  </si>
  <si>
    <t xml:space="preserve">Hapson M </t>
  </si>
  <si>
    <t>Anupama J Hingane,
GangaRao NVPR</t>
  </si>
  <si>
    <t>To maintain the seed purity of released varieties</t>
  </si>
  <si>
    <t>Clesto-trait genes to avoid cross pollination in pigeonpea seed parents introgressed regionally adapted material.</t>
  </si>
  <si>
    <t>Multi-locational evaluation of high biomas medium duration pigeonpea lines for animal feed</t>
  </si>
  <si>
    <t xml:space="preserve">Hapson M
</t>
  </si>
  <si>
    <t>To improve the feed to livestock in dry areas</t>
  </si>
  <si>
    <t>Donors/elite pigeon pea lines for use in breeding program or enter into release process identified</t>
  </si>
  <si>
    <t>Development and evaluation(on-station, on-farm and NPT) of medium and Long duration pigeonpea varieties with intercropping compatibility that are suited to cropping systems in Malawi and Tanzania</t>
  </si>
  <si>
    <t>Patrick Okori,  Makenge Meschack,
Hapson M</t>
  </si>
  <si>
    <t xml:space="preserve">To make it available new breeding lines to NARES for on-farm testing and release.  </t>
  </si>
  <si>
    <t>This is most important actvity under modernization to make products vailable</t>
  </si>
  <si>
    <t>Elite pigeonpea lines for enter into MET, on-farm, NPT and release process identified</t>
  </si>
  <si>
    <t>Evaluation of desi and kabuli chickpea elite breeding lines for high yield, drought, tolerance to Fusaium and Aschochyta with agro-ecological suitability in Tanzania, Malawi, Kenya, Mozambique and some selected WCA countries</t>
  </si>
  <si>
    <t>Ganga Rao NVPR</t>
  </si>
  <si>
    <t>Some part of the work is completed</t>
  </si>
  <si>
    <t>Elite chickpea lines for enter into MET, on-farm, NPT and release process identified</t>
  </si>
  <si>
    <t>Evaluation of Large seeded Kabuli chickpea lines for high yield, disesae resistance and drought tolerance</t>
  </si>
  <si>
    <t>To make elite chickpea lines enter in NPT and release</t>
  </si>
  <si>
    <t>Breeding and development of medium, mid-early and early duration pigeonpea varieties/hybrids with resistance to FW and SMD for target agro-ecologies</t>
  </si>
  <si>
    <t>Anupama J Hingane</t>
  </si>
  <si>
    <t xml:space="preserve">FW and SMD are major production constraints in pigeonpea.  Hence, to enhance its productivity, efforts are required to develop medium,early and mid-early maturing varieties, parental lines and hybrids with resistance to FW and SMD and suitable for different agro-ecological regions. </t>
  </si>
  <si>
    <t xml:space="preserve">Evaluation of segregrating generation will need more resources (field area, insect proof net, and disese screening etc) </t>
  </si>
  <si>
    <t>High yielding pigeonpea lines with resistance to FW and SMD</t>
  </si>
  <si>
    <t>Improving elite pigeonpea varieties for enhanced FW and SMD resistance through MABC</t>
  </si>
  <si>
    <t>Mamta Sharma, Raju Ghosh, Rachit Saxena Abhishek Rathore and Harish Gandhi</t>
  </si>
  <si>
    <t xml:space="preserve">Short duration pigeonpea does not have genetic resistance to both diseases. Therefore it is essential to transfer the combined resistance in short duration varieties through MABC. </t>
  </si>
  <si>
    <t>Cost for identififying true F1s,  develop back-cross populations with foreground and background selection</t>
  </si>
  <si>
    <t>High yielding pigeonpea  lines with enhanced resistance to FW and SMD developed</t>
  </si>
  <si>
    <t>Breeding and development of photoperiod and temperature insensitive super-early pigeonpea varieties with market preferred traits</t>
  </si>
  <si>
    <t xml:space="preserve"> NARS and Harish Gandhi</t>
  </si>
  <si>
    <t>Photoperiod sensiivity of pigeonpea has restricted its expansion to non-traditional areas, developing photoperiod insensitive varieties and hybrids will help in horizontal expansion of pigeonpea to wider latitudes and altitudes</t>
  </si>
  <si>
    <t xml:space="preserve">Super-early pigeonpea with market preferred traits developed </t>
  </si>
  <si>
    <t>Developing water-logging tolerant varieties and hybrids of pigeonpea</t>
  </si>
  <si>
    <t>Jana Kholova, Abhishek Rathore and Harish Gandhi</t>
  </si>
  <si>
    <t>Water-logging has emerged as a major constraint in recent past causing annual losses of 25-30%.This situation is likely to be aggravated further with climate change. Efforts are needed to increase the production through higher yielding varieties and hybrids with increased resilience to stresses such as water-logging.</t>
  </si>
  <si>
    <t>Water-logging tolerant pigeonpea lines developed.</t>
  </si>
  <si>
    <t>Diversification of pigeonpea CMS system</t>
  </si>
  <si>
    <t xml:space="preserve"> Harish Gandhi</t>
  </si>
  <si>
    <t xml:space="preserve">To combat risk of homogeneity in hybrid breeding programme different wild relatives are under exploration to find out diverse sources for male sterility in pigeonpea. </t>
  </si>
  <si>
    <t xml:space="preserve">(1) Diverse CMS source for pigeonpea identified. (2) Identfy stable CMS sources in pigeonpea </t>
  </si>
  <si>
    <t>Biofortification of pigeonpea varieties and hybrids with high Fe, Zn and Protein content</t>
  </si>
  <si>
    <t>Vania Azevedo, Abhishek Rathore, Govindraj M and Harish Gandhi</t>
  </si>
  <si>
    <t xml:space="preserve">Considering the role of pigeonpea in daily diet of people in India, increasing iron zinc and protein content can help reduce malnutrition, especially among women and children. </t>
  </si>
  <si>
    <t>Pigeonpea lines with high Fe and Zn content identified</t>
  </si>
  <si>
    <t>FPVS and MLT evaluation of  advance generations and hybrids in target agro-ecologies and production of NS and BS of varieties and parental lines of pigeonpea</t>
  </si>
  <si>
    <t>Anupama Hingane, Abhishek Rathore and Harish Gandhi</t>
  </si>
  <si>
    <t xml:space="preserve">Multi-location testing is important to make right advancement decisions by identifying traits that underlie yield difference under diverse environment.                                                      </t>
  </si>
  <si>
    <t>New high yielding varieties/hybrids identified and seed of promising lines and hybrid parents  produced</t>
  </si>
  <si>
    <t>Development and advancement of finger millet populations for drylowlands</t>
  </si>
  <si>
    <t xml:space="preserve"> Brown seeded short duration finger millet lines with resistance/tolerant to drought and striga and with farmer and consumer preffered traits</t>
  </si>
  <si>
    <t>Finger millet lines for adaptation to drylow lands developed.</t>
  </si>
  <si>
    <t xml:space="preserve">Development and advancement of finger millet populations for mid altitude medium medium rainfall. </t>
  </si>
  <si>
    <t>Brown seeded finger millet lines with resistance/tolerant to blast and striga with farmer and consumer preffered traits</t>
  </si>
  <si>
    <t>Finger millet lines for adaptation to mid altitude rainfall developed.</t>
  </si>
  <si>
    <t>Development and advancement of finger millet populations for baking and malting industry</t>
  </si>
  <si>
    <t>White seeded finger millet lines with good baking and processing qualities (high in protein); with resistance to striga, drought and blast</t>
  </si>
  <si>
    <t>Finger millet lines and populaitons with industry preferred baking and malting.</t>
  </si>
  <si>
    <t>Development and testing for pearl millet materials high in Fe and Zn content.</t>
  </si>
  <si>
    <t>SK Gupta, D. Odeny</t>
  </si>
  <si>
    <t>120 line  with potential high Fe tested in the field and lab for adaptation and high Fe content</t>
  </si>
  <si>
    <t>High Fe and Zn fingermillet lines developed.</t>
  </si>
  <si>
    <t>Analysis of seed system scenarios of target GLDC seed value chains to gain insights into constraints that different actors face to produce and make available quality seed and to identify limitations that farmers face to acquire preferred and quality planting material at the right time</t>
  </si>
  <si>
    <t>Chris Ojiewo</t>
  </si>
  <si>
    <t>Issoufou Kapran; Akpo Essegbemon, Breeder X crop and country</t>
  </si>
  <si>
    <t>Imperatives for improving functionality of target seed value chains idnetified</t>
  </si>
  <si>
    <t>Last year it was reduced due to prorata cut</t>
  </si>
  <si>
    <t>Seed system scenarios of target GLDC crops studies.</t>
  </si>
  <si>
    <t>Gender dynamics in seed systems for non hybrid varieties and hybrid varieties across countries (FP4 activity linked to the Gender theme)</t>
  </si>
  <si>
    <t>Jummai Yila</t>
  </si>
  <si>
    <t>Lilian Nkengla</t>
  </si>
  <si>
    <t>Gender imperatives for engaing youth women and vulnerable groups in FP4 functionality identified for action</t>
  </si>
  <si>
    <t xml:space="preserve">Gender dynamics in seed systems identified. </t>
  </si>
  <si>
    <t>Gendered analysis of traits, preferences and frameworks for gender responsive variety development (FP4 activity linked to the Gender activity)</t>
  </si>
  <si>
    <t>Esther</t>
  </si>
  <si>
    <t>Imperatives for gender responsive variety development identified, tested and scaleed</t>
  </si>
  <si>
    <t>Gender trait preferences identified.</t>
  </si>
  <si>
    <t xml:space="preserve">Develop groundnut populations, advance generation based on SNP and NIRS; and lines that combine high oliec, foliar fungal disease resistant, and drought tolernat lines advanced to NPT and MLT's; QC validated in breeding pipeline </t>
  </si>
  <si>
    <t xml:space="preserve">Janila P </t>
  </si>
  <si>
    <t>Ashok Kumar A, Murali TV, Hari Sudhni, Manish Pandey, Abhishek Rathore</t>
  </si>
  <si>
    <t xml:space="preserve">(1) At least 1 high oliec variety identified for release in India (2) Locally adapted high oliec groundnut varieties for NPT and MLT (3) Foliar fungal disease resistant lines in NPT and MLTs (4) Fresh seed dormancy and drought tolerant lines in MLTs </t>
  </si>
  <si>
    <t>Took a voluntary cut in 2019 as there was prorata cut in the FP4 budget, QC is added</t>
  </si>
  <si>
    <t xml:space="preserve">Groundnut breeding populations, and lines with foliar fungal disease resistance and drought tolerance develped using process innovations in breeding and testing </t>
  </si>
  <si>
    <t>Early generation for groundnut  in India and Myanmar</t>
  </si>
  <si>
    <t xml:space="preserve">Biannually, new adapted and high yielding varieties identified and pipelined for release. </t>
  </si>
  <si>
    <t>Varieties identified for pre-release in Myanmar and India.</t>
  </si>
  <si>
    <t>Is it on establishing testing sites or on identification of varieties? OK based on Janila's justification!</t>
  </si>
  <si>
    <t xml:space="preserve">Output is idenfication of the varieties, the title is extablising testing sites to coduct the testing. </t>
  </si>
  <si>
    <t xml:space="preserve">Development, advancement of segregating populations (F1-F5), and performance evaluation of advanced breeding lines of groundnut with short to medium duration range and moderate to high resitance to ELS, Rust and GRD and good market qualities </t>
  </si>
  <si>
    <t>Patrick Okori</t>
  </si>
  <si>
    <t xml:space="preserve"> James Mwololo, Sam Njoroge, Amos Ngwira</t>
  </si>
  <si>
    <t xml:space="preserve">Adapted and high yielding varieties with moderate to high level of  resistance to rust, ELS and GRD resitance, low aflatoxin and market quality traits </t>
  </si>
  <si>
    <t xml:space="preserve">Additioanal triats of low aflatoxin and market triats are included </t>
  </si>
  <si>
    <t xml:space="preserve">Groundnut breeding populations, and lines with foliar fungal disease &amp; GRD resistance, low aflatoxin and market quality parametes develped using process innovations in breeding and testing </t>
  </si>
  <si>
    <r>
      <t xml:space="preserve">Development, advancement of segregating populations (F1-F5), and performance evaluation of advanced breeding lines </t>
    </r>
    <r>
      <rPr>
        <sz val="11"/>
        <rFont val="Calibri (Body)"/>
      </rPr>
      <t xml:space="preserve">of groundnut </t>
    </r>
    <r>
      <rPr>
        <sz val="11"/>
        <rFont val="Calibri"/>
        <family val="2"/>
        <scheme val="minor"/>
      </rPr>
      <t>with short to medium duration range adapted to intercropping systems of ESA</t>
    </r>
  </si>
  <si>
    <t>James Mwololo</t>
  </si>
  <si>
    <t>Adapted and high yielding varieties to intrcropping systems of ESA .</t>
  </si>
  <si>
    <t>Additioanal traits for market needs are included specifically to Tanzania and Malawi</t>
  </si>
  <si>
    <t>(1) New elite parental material development for production to market demands of East and southern Africa (2) ICRISAT and selected NARS (Tanzania &amp; Malawi for ESA)</t>
  </si>
  <si>
    <t xml:space="preserve">Development, advancement of segregating populations (F2-F5), and performance evaluation of advanced breeding lines of groundnut for drought tolerance and good market qualities </t>
  </si>
  <si>
    <t>James Mwololo, Wanjiku Gichohi</t>
  </si>
  <si>
    <t xml:space="preserve">Adapted and high yielding varieties with moderate to high level of resiatnce to folia spots resitance. </t>
  </si>
  <si>
    <t>Groundnut breeding populations with drought tolernce developed and tested.</t>
  </si>
  <si>
    <t>OK;  But what is the progress so far? OK based on Janila's justification!</t>
  </si>
  <si>
    <t xml:space="preserve">High oliec, seed size are targeted in this pipeline. There is progress that will be reported in the annual report against this activity. </t>
  </si>
  <si>
    <t xml:space="preserve">Ascochyta blight resistant Kabuli chickpea breeding lines with medium- to long-duration, high grain yield and desired agronomic and seed traits. </t>
  </si>
  <si>
    <t xml:space="preserve">Aladdin Hamwieh </t>
  </si>
  <si>
    <t>Seid Ahmed</t>
  </si>
  <si>
    <t xml:space="preserve">Chickpea varieties with resistance to ascochyta blight </t>
  </si>
  <si>
    <t xml:space="preserve">MET trials and demonstation of AB resistant lines in target countries </t>
  </si>
  <si>
    <t xml:space="preserve">AB resistant chickpea lines with medium phenology </t>
  </si>
  <si>
    <t xml:space="preserve">Identification of resistance sources to heat and their molecular characterization in lentil </t>
  </si>
  <si>
    <t>Shiv Kumar Agrawal</t>
  </si>
  <si>
    <t>Fouad Maalouf</t>
  </si>
  <si>
    <t xml:space="preserve">Genetic resources for heat tolerance deployed in lentil breeding </t>
  </si>
  <si>
    <t>Dissection of heat tolerance into its components</t>
  </si>
  <si>
    <t>Manuscript on heat stress in lentil</t>
  </si>
  <si>
    <t>Mainstreaming biofortification in lentil breeding program and association mapping</t>
  </si>
  <si>
    <t>Ashutosh Sarker</t>
  </si>
  <si>
    <t>QTLs associated with Fe and Zinc identified</t>
  </si>
  <si>
    <t>Manuscript on Fe and Zn QTLs in lentil</t>
  </si>
  <si>
    <t>Association mapping for biotic stresses in Kabuli chickpea</t>
  </si>
  <si>
    <t>Resistant material, adaptive and good yielder lines developed for further release and production</t>
  </si>
  <si>
    <t>MAS deployed in breeding program</t>
  </si>
  <si>
    <t>Genomic regions associated with biotic stresses in Kabuli chickpea identified</t>
  </si>
  <si>
    <t>Develop Kabuli chickpea populations and map QTL for tolerance to drought, cold and tolerance.</t>
  </si>
  <si>
    <t>Markers linked to salinty, cold and drought tolernace in chickpea</t>
  </si>
  <si>
    <t xml:space="preserve">Multiple disease resistant chickpea lines tested in yield trials </t>
  </si>
  <si>
    <t xml:space="preserve">Identification of resistance sources to stemphylium blight in lentil and their molecular characterization </t>
  </si>
  <si>
    <t>Stemphylium resistance identified and characterized.</t>
  </si>
  <si>
    <t xml:space="preserve">Creating facilties for screening under controlled conditions </t>
  </si>
  <si>
    <t xml:space="preserve">Manuscript on stemphylium blilght in lentil </t>
  </si>
  <si>
    <t>Extra short duration lentil varieties for rice fallow evaluated</t>
  </si>
  <si>
    <t>Early classes of lentils characterized and deployed for different windows by 2020</t>
  </si>
  <si>
    <t>Large scale demonstration and seed production for translate impact in fields</t>
  </si>
  <si>
    <t>Demonstration of extra easly lentils in farmers fields</t>
  </si>
  <si>
    <t>All.1</t>
  </si>
  <si>
    <t>Breeding modernisation implementation and engagement with CGIAR platforms</t>
  </si>
  <si>
    <t xml:space="preserve">Improved international nursery trialing for accelerated delivery of crop varieties </t>
  </si>
  <si>
    <t>Output given</t>
  </si>
  <si>
    <t xml:space="preserve">Identification of Machine harvestable lentils with herbicide tolernace </t>
  </si>
  <si>
    <t xml:space="preserve">Machine harvestable lentil lines developed. </t>
  </si>
  <si>
    <t>Development of Kabuli chickpea breeding lines with high protein, Fe and Zn content and assess effects of heat stresses on these traits.</t>
  </si>
  <si>
    <t>Kabuli chickpea lines with hgh protein, Fe and Zn adapted to heat stress</t>
  </si>
  <si>
    <t xml:space="preserve">Assess different phenotyping technologies for plant morphology and adaptability using in soybean different imagery-based technologies to increase accuracy and speed for data capture in Zambia
</t>
  </si>
  <si>
    <t>Chigeza, Godfree</t>
  </si>
  <si>
    <t>T.Gondwe, C. Nachilima, M, Nundwe</t>
  </si>
  <si>
    <t>(ii) Pre-screening of breeding materials using imagery based technology</t>
  </si>
  <si>
    <t xml:space="preserve">Image-based technoloies for Soybean developed. </t>
  </si>
  <si>
    <t>Stage 4-5: Pre-release, registration and variety release of elite high yielding soybean varieties as per product concept note in  Nigeria</t>
  </si>
  <si>
    <t>Abush Abebe, A.Kamara, C.Nachilima/M. Nuundwe,  Ademulegun, Temitope/Peter Oyelakin</t>
  </si>
  <si>
    <t>(ii). Field evaluation of 260 F5 lines in rust hot spots area (Ibadan, Nigeria) conducted</t>
  </si>
  <si>
    <t>(1) Pre-release and registration of high yielding soybean varieties in Nigeria (2) Soybean varieties released as per product Profiles</t>
  </si>
  <si>
    <t>Stage 4-5: Pre-lease, release and variety deployment of elite high yielding soybean varieties as per product concept note in  Zambia</t>
  </si>
  <si>
    <t>T. Gondwe, C.Nachilima/M. Nuundwe,  Ademulegun, Temitope/Peter Oyelakin</t>
  </si>
  <si>
    <t>Pre-release and registration of high yielding soybean varieties in Nigeria</t>
  </si>
  <si>
    <t xml:space="preserve">Stage1: Proof of Concept-Breeding populations (F1) development of soybean varieties resistant/tolerant to biotic stresses/diseases (rust and frogeye) in
targeted crossing blocks and advancement of generations from F1 to F4/5 in Nigeria and Zambia. SNP marker selection at F2 in some populations 
</t>
  </si>
  <si>
    <t>M. Gedil/J.Akello, C.Nachilima/M. Nuundwe,  Ademulegun, Temitope/Peter Oyelakin</t>
  </si>
  <si>
    <t>60 biparental F1 populations formed by crossing IITA elite lines by USA rust resistant lines  advanced to F2 and F3 during the 2018 season in Nigeria and Zambia. 3000 DNA samples from 5-6 F2 populations  sent to HTPG</t>
  </si>
  <si>
    <t xml:space="preserve">Breeding lines devleped for multiple disease reistance in Soybean for Nigeria and Zambia. </t>
  </si>
  <si>
    <t xml:space="preserve">Stage1: Proof of Concept-Breeding populations (F1) development of high yielding and large seeded soybean varieties tolerant to moderate drought in
targeted crossing blocks and advancement of generations from F1 to F4/5 in Nigeria and Zambia
</t>
  </si>
  <si>
    <t>T. Gondwe/A.Kamara, C.Nachilima/M. Nuundwe,  Ademulegun, Temitope/Peter Oyelakin</t>
  </si>
  <si>
    <t>70 biparental F1 and 22 BC1F1 populations  formed by crossing IITA elite lines by USA large seeded advanced to F2 and F3 during the 2018 season in Nigeria and Zambia.</t>
  </si>
  <si>
    <t>Breeding  populatons of large-seeded Soybean with multiple disease reistance in Soybean for Nigeria and Zambia developed.</t>
  </si>
  <si>
    <t xml:space="preserve">Stage1: Proof of Concept-Breeding populations (F1) development  for high yielding promiscous nodulating (BNF) soybean varieties in
targeted crossing blocks and advancement of generations from F1 to F4/5 in Nigeria and Zambia
</t>
  </si>
  <si>
    <t>60 biparental F1 populations  formed by crossing IITA elite lines by promiscous nodulating lines advanced to F2 and F3 during the 2018 season in Nigeria and Zambia.</t>
  </si>
  <si>
    <t xml:space="preserve">Breeding  populatons of soybean with promiscous BNF and high yield for Nigeria and Zambia developed. </t>
  </si>
  <si>
    <t xml:space="preserve">Stage2: Early Development-Progeny rows and Preliminary variety trials of near fixed lines of soybean selected in Stage 1 with potential resistant/tolerant to biotic stresses/diseases (rust and frogeye) for evaluations at two sites in each country Nigeria and Zambia
</t>
  </si>
  <si>
    <t>J. Akello, C.Nachilima/M. Nuundwe,  Ademulegun, Temitope/Peter Oyelakin</t>
  </si>
  <si>
    <t>6000 progeny rows of rust and frog eye resistant lines planted and selected atleast 600 lines for preliminary evaluations. Atleast 60 candidates lines with high yielding and resistant to rust and frog eye are identified and selected for advanced trials</t>
  </si>
  <si>
    <t xml:space="preserve">Breeding  lines of soybean with promiscous BNF and high yield for Nigeria and Zambia developed. </t>
  </si>
  <si>
    <t>Stage2: Early Development-Progeny rows and Preliminary variety trials of near fixed lines of soybean selected in Stage 1 with high yielding potential, large seeded  and tolerant to moderate drought  for evaluations at two sites in each country-Nigeria and Zambia</t>
  </si>
  <si>
    <t>6000 progeny rows of potential high yielding and large seeded soybean varieties tolerant to drought planted and selected atleast 600 lines for preliminary evaluations. Atleast 60 candidate lines high yielding, large seeded and drought tolerant are identified and selected for advanced trials</t>
  </si>
  <si>
    <t>Fixed large seeded lines of soybean developed.</t>
  </si>
  <si>
    <t>Stage2: Early Development-Progeny rows and Preliminary variety trials of near fixed lines of soybean selected in Stage 1 potentially high yielding and promiscous nodulating (BNF) soybean varieties for evaluations at two sites in each country-Nigeria and Zambia</t>
  </si>
  <si>
    <t>6000 progeny rows of potential high yielding promiscous nodulatingsoybean varieties planted and selected atleast 600 lines for preliminary evaluations. Atleast 60 candidate lines high yielding, promiscous nodulating are identified and selected for advanced trials</t>
  </si>
  <si>
    <t>Soybean lines with promsicous nodulation recommended for priliminary trials in Nigerioa and Zambia.</t>
  </si>
  <si>
    <t xml:space="preserve">Stage 3: Late Development: Advanced yield trials, Multi-environment trials for candidate soybean lines selected in Stage 2 for  wider evaluation/ characterization in Nigeria
</t>
  </si>
  <si>
    <t>A.Kamara, C.Nachilima/M. Nuundwe,  Ademulegun, Temitope/Peter Oyelakin</t>
  </si>
  <si>
    <t>Soybean lines recommended for advanced yield trials in Nigeria.</t>
  </si>
  <si>
    <t xml:space="preserve">Stage 3: Late Development: Advanced yield trials, Multi-environment trials for candidate soybean lines selected in Stage 2 for  wider evaluation/ characterization in Zambia
</t>
  </si>
  <si>
    <t>Soybean lines recommended for advanced yield trials in Zambia.</t>
  </si>
  <si>
    <t xml:space="preserve">Develop extra-early and  cowpea lines with resistance to Striga and tolerance to drought and low soil fertility </t>
  </si>
  <si>
    <t>Boukar, Ousmane</t>
  </si>
  <si>
    <t xml:space="preserve">Godfree Chigeza, Siva  Chamarthi, Abou Togola, </t>
  </si>
  <si>
    <t>Extra-early and early lines resistant to Striga, tolerant to drought and low soil fertility selected for advancement</t>
  </si>
  <si>
    <t>To conduct FPVS in farmers fields for release</t>
  </si>
  <si>
    <t>(1) Extra -early cowpea lines adapted to low soil fertility develped and tested (2) Improved cowpea breeding lines with farmer preferred traits identified from FPVS trials</t>
  </si>
  <si>
    <t xml:space="preserve">Develop medium-maturity cowpea with resistance to Striga and tolerance to drought and low soil fertility </t>
  </si>
  <si>
    <t>Medium lines resistant to Striga, tolerant to drought and low soil fertility selected for advancement</t>
  </si>
  <si>
    <t>(1) Medium maturing, stirga resistant with low soil fertility adaptation develped and tested  (2) Improved cowpea breeding lines with farmer preferred traits identified from FPVS trials</t>
  </si>
  <si>
    <t>Breeding modernisation implementation and engagement with CGIAR platforms (Marker application)</t>
  </si>
  <si>
    <t>Godfree Chigeza</t>
  </si>
  <si>
    <t xml:space="preserve">(a) Pan Africa Quality Traits Phenotyping Capabilities for Oil and Protein Content (b) Efficient Pan-African Cowpea and Soybean International Trialing Nurseries </t>
  </si>
  <si>
    <t>Ronnie Vernooy</t>
  </si>
  <si>
    <t xml:space="preserve">Bioversity </t>
  </si>
  <si>
    <t>Jai Rana, Carlo Fadda</t>
  </si>
  <si>
    <t xml:space="preserve">A review of the actual and potential roles of community seed banks to improve seed system functionality. Possible case studies: Ethiopia, India, Nepal, Niger, Uganda, Zimbabwe.  </t>
  </si>
  <si>
    <t>Limitation farmers face in accessing qualiyt seed of GLDC crops commodities identified.</t>
  </si>
  <si>
    <t>Gloria Otieno, Carlo Fadda</t>
  </si>
  <si>
    <t>Analysis of seed system scenarios of target GLDC seed value chains. Case study: Tanzania/ groundnut and finger millet or sorghum.</t>
  </si>
  <si>
    <t>In 2019 it was reduced because of prorate cut</t>
  </si>
  <si>
    <t xml:space="preserve">Seed system scenarios of target GLDC seed value chains identified. </t>
  </si>
  <si>
    <t>Bioversity Total</t>
  </si>
  <si>
    <t xml:space="preserve">High throug put (NIRS) phenotyping for fodder quality in breeding pipelines of Sorghum, Pearl millet, groudnntu and other CRP-GLDC mandate crops </t>
  </si>
  <si>
    <t xml:space="preserve">Michael Blummel </t>
  </si>
  <si>
    <t>Ashok Kumar, SK Gupta, Janila P</t>
  </si>
  <si>
    <t>Fodder quality mainsteamed in crop breding pipelines.</t>
  </si>
  <si>
    <t>ILRI Total</t>
  </si>
  <si>
    <t>Phenotyping facilities and methodological set up</t>
  </si>
  <si>
    <t>Alain Audebert</t>
  </si>
  <si>
    <t>Implementation of an experimental network dedicated to phenotyping, GxExM analyses and on farm validation of traits or accessions: Identification of potential sites, equipements (including UAV based sensors, environment characterisation equipements, root trait measurements..), training of partners to new methodologies, participation to phenotyping activities and GxExM studies in the context of IAVAO related projects on sorghum in priority but also other crops of interest.</t>
  </si>
  <si>
    <t>Sorghum crop physiology, GxExM modeling, and phenotyping</t>
  </si>
  <si>
    <t>Delphine Luquet</t>
  </si>
  <si>
    <t>Develop a phenotyping network dedicated to breeding trial evaluation, GxExM analyses, validation of traits or accessions</t>
  </si>
  <si>
    <t>Improving productivity, resilience and sustainability of sorghum or millet based cropping systems through genetic diversification</t>
  </si>
  <si>
    <t>Louis-Marie Raboin</t>
  </si>
  <si>
    <t>CIRAD, IRD</t>
  </si>
  <si>
    <t>Nofou Ouedraogo (INERA)</t>
  </si>
  <si>
    <t xml:space="preserve">Investigate the genetic variability of sorghum for its adaptation to intercropping through traits such as duration, rooting ability, canopy structure, plant height (-&gt; CoA 4.1), in association with cowpea, using a standard cowpea tester. </t>
  </si>
  <si>
    <t>Breeding climate resilient sorghum varieties for sustainable intensification</t>
  </si>
  <si>
    <t>Michel Vaksmann</t>
  </si>
  <si>
    <t>Niaba Témé</t>
  </si>
  <si>
    <t xml:space="preserve">- Build genotypes with different QTL arrangements towards desired phenotype.
- Multilocation trials and participatory selection of promising ideotypes. 
</t>
  </si>
  <si>
    <t>Use of interspecific approaches for dual purpose, aflatoxin resistant and drought tolerant groundnut</t>
  </si>
  <si>
    <t>Daniel Foncéka</t>
  </si>
  <si>
    <t>Jean-Francois Rami</t>
  </si>
  <si>
    <t xml:space="preserve">Introgress wild favorable alleles into elite cultivars using high throughput SNP technology for monitoring of introgression segments
</t>
  </si>
  <si>
    <t xml:space="preserve">Assessment of the emerging disease threats on sorghum / millet / groundnut (to be decided what crop) and phenotyping support on diseases </t>
  </si>
  <si>
    <t>Eugénie Hébrard</t>
  </si>
  <si>
    <t xml:space="preserve">Identification and prevalence assessment of new viral diseases of cereals (sorghum, millet) and cowpea. Establish standardized  diagnostic tools for specific and generic viruses. Contacts established with sorghum and millet breeders to work together on these diseases. </t>
  </si>
  <si>
    <t xml:space="preserve">Some of the outputs are deliverd in 2019 so the budget is recuded </t>
  </si>
  <si>
    <t xml:space="preserve">Phenotying tools devleoped for new Sorghum diseases. </t>
  </si>
  <si>
    <t>Total FP4 Activity Budget 2020</t>
  </si>
  <si>
    <t>FP4: Additional Activity Budget 2020</t>
  </si>
  <si>
    <t>Comments by Director, CRP</t>
  </si>
  <si>
    <t xml:space="preserve">FP leader's resposne to the comments </t>
  </si>
  <si>
    <t>Development of mobile sensors for estimation of stover and grain compositions</t>
  </si>
  <si>
    <t>31/12/2021</t>
  </si>
  <si>
    <t>Quality traits are must have in many cases but the tools to phenotype them in time for breeding decision and at a high rate are there but need to be tested and validated</t>
  </si>
  <si>
    <t>Calibratiosn developed</t>
  </si>
  <si>
    <t>This is a new activity linked to modernizing the crop breeding programs</t>
  </si>
  <si>
    <t>A report on available and suitable mobile techniques for quality trait analysis; at minimum one prototype tested</t>
  </si>
  <si>
    <t>To parameterize the main sorghum and pearl millet genotypes (current checks from the product profiles) in order to progress TPE characterization in WCA</t>
  </si>
  <si>
    <t>TPEs are critical to strategize multi-location testing</t>
  </si>
  <si>
    <t>Data pooled for characterizign TPEs in WCA for sorghuma and pearl millet</t>
  </si>
  <si>
    <t xml:space="preserve">TPEs characterized in WCA for Sorghum and Pearl millet </t>
  </si>
  <si>
    <t>Integration of existing phenotyping systems into crop improvement programs of pearl millet, finger millet, sorghum, groundnut, chickpea and pigeonpea  (CGIAR and NARS)</t>
  </si>
  <si>
    <t xml:space="preserve">Sunita Choudhary </t>
  </si>
  <si>
    <t>Janila P, Anupama Hingane, Srinivasan Samineni, Sobhan Sajja, Govindaraj, SK Gupta</t>
  </si>
  <si>
    <t xml:space="preserve">The suit of phenotyping methods has been developed and evaluated to suport the selection of material for well defined environments. We are in the stage when we can begin incorporating these methods into the crop improvement pipelines on large scale to assist effective selection for target environments. </t>
  </si>
  <si>
    <t>This is a new activity</t>
  </si>
  <si>
    <t>Selection criteria based on the information from HTP-platform drafted in pearl millet and finger milelt breeding pipeline</t>
  </si>
  <si>
    <t>To develop and execute multilocation testing strategy for sorghum, pearl millet and groundnut in collaboration with NARS in ESA</t>
  </si>
  <si>
    <t>Eric Manyasa, Patrick Okori, Hapson M, Henry Ojulong and NARS partners</t>
  </si>
  <si>
    <t>A key activity of product placemetn lead, a new role under crop breeding modernization. Multilocation testing of early generation breeding material and finished products is critical for incresing the rate of genetic gain. Chickpea and pigeonpea are covered in ongoing activities.</t>
  </si>
  <si>
    <t xml:space="preserve">Development of MLT strategy for ICRISAT in ESA, establishment of test sites  and signing formal agreements with them; capacity building of staff at test sites and actual implementation of products testing in test sites </t>
  </si>
  <si>
    <t>This activity linked to crop breeding modernization</t>
  </si>
  <si>
    <t>Developing of MLT strategy and matrix of test sites IC crops in target countires; conducting trials</t>
  </si>
  <si>
    <t>To develop and execute multilocation testing strategy at target product environment for all ICRISAT mandate crops in collaboration with Asian NARS</t>
  </si>
  <si>
    <t>SK Gupta, Govindaraj, Sobhan Sajja, Janila P, Srinivasan Samineni, Anupama Hingane, Harish Gandhi and NARS partners in TPEs</t>
  </si>
  <si>
    <t>This one of the key activity that will be led by product placemetn lead. T. Multilocation testing of early generation breeding material and finished products is critical for incresing the rate of genetic gain and significantly improves their adoption</t>
  </si>
  <si>
    <t>Development of MLT strategy for ICRISAT, establishment of test sites in TPE and signing formal agreements with them; capacity building of staff at test sites and actual implementation of products testing in test sites in TPE</t>
  </si>
  <si>
    <t>Almost all crops breeding activities have MLTs supported by CRP or bilaterals. They all will be linked to this propopsed new activity</t>
  </si>
  <si>
    <t>(1) Developing of MLT strategy and matrix of test sites in TPEs for all ICRISAT crops; (2) taking them on board through formal agreements; (3) capacity building and infrastructure of staff in test sites; (4) Initiation of trials</t>
  </si>
  <si>
    <t>OK;  Budget too high.  Reduced to 80 K from 125K</t>
  </si>
  <si>
    <t xml:space="preserve">This covers five crops and also invests in purchage of small tools for partners from the amout allocate to the lead center. </t>
  </si>
  <si>
    <t>An exploration of groundnut seed qualty along the distribution chian in Uganda Groundnut</t>
  </si>
  <si>
    <t xml:space="preserve">Essegbemon Akpo, Esther Njuguna, Mequanint Melese Geoffrey Muricho, </t>
  </si>
  <si>
    <t>Seed quality is a critical consideration that may either encourage or discourage adoption of new varieties and use of certified seed as opposed to grain. It is critical to establish the quality control and assurance mechanisms of certified seed and confirm that farmers recaive value for money. That will encourage them to source seed from high quality sources instead of grain.</t>
  </si>
  <si>
    <t>Seed quality intervention nodes dentified</t>
  </si>
  <si>
    <t>Budget too high.  Reduced it to 75,000</t>
  </si>
  <si>
    <t xml:space="preserve">Ok, we can cut the budget to 80,000 wherein Chris will be able to take one crop (Gnut) in one country (Uganda) instead of two crops in two coutnries. </t>
  </si>
  <si>
    <t>Assement of planting density effects on root system architecture, shoot architecture and agromorphological traits in pearl millet</t>
  </si>
  <si>
    <t>Alexandre Grondin</t>
  </si>
  <si>
    <t>Aliou Faye</t>
  </si>
  <si>
    <t>31/12/2020</t>
  </si>
  <si>
    <t>Provides means to improve productivity of pearl millet through increased plant density</t>
  </si>
  <si>
    <t xml:space="preserve">Plant densities to realize high produciton protential in pearl millet </t>
  </si>
  <si>
    <t>Analysis of adoption success using an Agrifood system and business model lens (this is a joint activity between FP4 and cross cutting theme MPAB)</t>
  </si>
  <si>
    <t>Andy Hall</t>
  </si>
  <si>
    <t xml:space="preserve">Kai Mausch, Domonic Glover </t>
  </si>
  <si>
    <t xml:space="preserve">adoption is one of the foundations of reaching impact within the CRP. Learning from success cases is a critical element that can support future scaling </t>
  </si>
  <si>
    <t>conceptual framework established, data/information needs outlined and gathered , lessons drafted for publication</t>
  </si>
  <si>
    <t>CC theme conceptual framework paper, Scaling review under 1.4</t>
  </si>
  <si>
    <t>Draft paper "the 'miracle' of 90+% adoption"</t>
  </si>
  <si>
    <t>OK; It is a part of Andy's theme supported by FP4.</t>
  </si>
  <si>
    <t>Yes</t>
  </si>
  <si>
    <t>CSIRO Total</t>
  </si>
  <si>
    <t>FP4 Addl Activity Budget 2020</t>
  </si>
  <si>
    <t>FP5 Budget 2020</t>
  </si>
  <si>
    <t>Details</t>
  </si>
  <si>
    <t>Approved</t>
  </si>
  <si>
    <t xml:space="preserve">Ongoing activities </t>
  </si>
  <si>
    <t xml:space="preserve">Additional activities </t>
  </si>
  <si>
    <t>Activities Budget 2020</t>
  </si>
  <si>
    <t>FP5 CoA Admin Budget</t>
  </si>
  <si>
    <t>Balance</t>
  </si>
  <si>
    <t>FP5: Activity Budget 2020</t>
  </si>
  <si>
    <t>FP leader salary and travel</t>
  </si>
  <si>
    <t>Rajeev Gupta</t>
  </si>
  <si>
    <r>
      <t xml:space="preserve">SNP sets for confirming hybridity of F1s (true-to-type) and early generation screening of breeding populations for blast resistance in </t>
    </r>
    <r>
      <rPr>
        <u/>
        <sz val="11"/>
        <rFont val="Calibri"/>
        <family val="2"/>
        <scheme val="minor"/>
      </rPr>
      <t>finger millet</t>
    </r>
  </si>
  <si>
    <t>K Himabindu, Santosh Deshpande, Rajan Sharma</t>
  </si>
  <si>
    <t>high prioity activity with direct relvance to breeidng programs</t>
  </si>
  <si>
    <t>Validated SNP set across base/important parental lines* across regions on InterTek platform for - i) confirming hybridity of F1s developed as breeding cross, and  ii) blast resistance in finger millet</t>
  </si>
  <si>
    <t>Report, Dataset</t>
  </si>
  <si>
    <t>Mapping &amp; dissection of nitrogen use efficiency traits in sorghum</t>
  </si>
  <si>
    <t>Santosh Deshpande</t>
  </si>
  <si>
    <t>Trait is of high priority for breeding program</t>
  </si>
  <si>
    <t xml:space="preserve"> significant MTAs identified for NUE related traits</t>
  </si>
  <si>
    <t xml:space="preserve">Mapping &amp; dissection of nitrogen use efficiency traits in pearl millet </t>
  </si>
  <si>
    <t>Rakesh Srivastava</t>
  </si>
  <si>
    <t>Mapping &amp; dissection  of water use efficiency traits in sorghum (speciifc to TE and water extraction traits)</t>
  </si>
  <si>
    <t>Santosh Deshpande, Jana Kholova</t>
  </si>
  <si>
    <t xml:space="preserve"> significant MTAs identified forWUE related traits</t>
  </si>
  <si>
    <t>Mapping &amp; dissection  of water use efficiency traits in pearl millet (speciifc to TE and water extraction traits)</t>
  </si>
  <si>
    <t>Rakesh Srivastava, Jana Kholova</t>
  </si>
  <si>
    <t>PMIGAP screened for WUE &amp; related traits, MTAs identified</t>
  </si>
  <si>
    <t xml:space="preserve">Capacity building by  conducting workshops, training courses, exchange visits, scientific meetings etc. </t>
  </si>
  <si>
    <t>high proirity activites across CoAs</t>
  </si>
  <si>
    <t xml:space="preserve">Develop and optimize QuickCrop protocols for sorghum and pearl millet </t>
  </si>
  <si>
    <t>Pooja Bhatnagar</t>
  </si>
  <si>
    <t>KK Sharma</t>
  </si>
  <si>
    <t>High prioroty enabling tools/technology for discovery and breeding programs</t>
  </si>
  <si>
    <t>Highthroughput ransformation methods for sorghum and millet standardized and will be used for trait development</t>
  </si>
  <si>
    <t>Develop gene editing tools and platforms in sorghum  and chickpea</t>
  </si>
  <si>
    <t xml:space="preserve">The contructs and tools for gene editing in GLDC crops will be available with suitable promoters and morphogenic genes
</t>
  </si>
  <si>
    <t>Explore tools and technologies ( genome editing and reverse genetic approahes) for inducing Doubled haploidy in sorghum</t>
  </si>
  <si>
    <t>Sudhakar</t>
  </si>
  <si>
    <t>Primary variants for candudate genes for DH induction in sorghum availble for further studies</t>
  </si>
  <si>
    <t>QTL discovery, mapping and deployment of blast resistance  and DM  QTLs, and mining R-avr candidate genes and effectors in pearl millet</t>
  </si>
  <si>
    <t>Rakesh K Srivastava</t>
  </si>
  <si>
    <t>Rajeev Gupta, Rajan Sharma</t>
  </si>
  <si>
    <t>This activity will result in efficient development of cultivars that are resistant to blast disease</t>
  </si>
  <si>
    <t>Mapping blast and DM resistance QTLs, SNPs idetnified</t>
  </si>
  <si>
    <t xml:space="preserve">1. Mapping and deployment of novel Fe and Zn content QTLs/alleles/candidate genes and  development of trait- linked SNPs for forward breeding 2. Genome-wide association studies (GWAS) for variation in flour keeping quality using the pearl millet inbred germplasm association panel (PMiGAP)
3. Mining alleles responsible for low glycemic index (GI)  </t>
  </si>
  <si>
    <t>Rajeev Gupta, SK Gupta</t>
  </si>
  <si>
    <t>This activity will result in efficient cultivar development that have high Fe and Zn content, cultivars which are less susceptible to rancidity and have low glycemic index</t>
  </si>
  <si>
    <t>Mapping high Fe/Zn, low rancidity and low glycemic index- related QTLs/genes</t>
  </si>
  <si>
    <t>Development of TILLING populations for induced genetic diversity and gene function analysis in pearl millet</t>
  </si>
  <si>
    <t>medium</t>
  </si>
  <si>
    <t>This activity will have high impact on a relatively longer time frame. It will help us understand the functional characterization of genes related to important traits. The information generated may help in development of gene-based markers for forward breeding programs</t>
  </si>
  <si>
    <t>Development of a TILLING platform in pearl millet</t>
  </si>
  <si>
    <t>Funding for sponsorship of FP5 related events and supporting Non-CGIAR Partners to participate in these events</t>
  </si>
  <si>
    <t>Utilization of mutant populations for mapping of agronomic traits  in chickpea and pigeonpea</t>
  </si>
  <si>
    <t>Rajeev K Varshney</t>
  </si>
  <si>
    <t>Mahendar Thudi, Rachit Saxena</t>
  </si>
  <si>
    <t>high prority reource for discovery program</t>
  </si>
  <si>
    <t>Utilization of mutant populations for mapping of agronomic traits in chickpea and pigeonpea</t>
  </si>
  <si>
    <t xml:space="preserve"> (activity to be completed together with ICARDA who has remainder of budget) Identification of markers/genes for Ascochyta Blight resistance in chickpea, Phytophthora blight resistance in pigeonpea and Aflatoxin resistance in groundnut</t>
  </si>
  <si>
    <t>Mamta Sharma, Rachit Saxena, Hari Sudini, Manish Pandey</t>
  </si>
  <si>
    <t>Drought and salinity in chickpea, phytopthora in pigeonpea and aflatoxin in groundnut are major stresses restricting their productivity. So markers associated with these traits will contribute to accelerate efforts to develop stress resilient varieties.</t>
  </si>
  <si>
    <t>Identification of markers/genes for drought and salinity tolerance in chickpea, Phytophthora blight resistance in pigeonpea and Aflatoxin resistance in groundnut</t>
  </si>
  <si>
    <t>Development and deployment of high density genomics platform and decision support tools to accelerate genetic analysis and deploy genomic selection for accelerating genetic gains</t>
  </si>
  <si>
    <t>Anu Chitikineni, Manish Roorkiwal, K Himabindu</t>
  </si>
  <si>
    <t>Integration of breeding/phenotyping data along with decision support tools can accelerate the crop improvement efforts.  The database and decision support tools  developed under this activity would help breeders to make selections in the field with an understanding of the molecular basis of complex traits</t>
  </si>
  <si>
    <t>Integration of gen omic tools with crop breeding to accelerate the crop breeding efforts.</t>
  </si>
  <si>
    <t>Phenotypic (BMS) &amp; Genotypic (GOBii)  Data Curation, Migration and Integration Support</t>
  </si>
  <si>
    <t>Abhishek Rathore</t>
  </si>
  <si>
    <t>Roma Rani Das, Anil Kumar</t>
  </si>
  <si>
    <t>Availability of Data is very curtail for making good research decision. By implementing genotypic and phenotypic data bases in CRP its expected that research rigor has been enhanced and data is also made centrally available for further uses</t>
  </si>
  <si>
    <t>GWAS for resistance to Striga in cultivated finger millet accessions</t>
  </si>
  <si>
    <t>Henry Ojulong, Chrispus Oduouri</t>
  </si>
  <si>
    <t>MTAs/QTL regions responsible for Striga resistance identified</t>
  </si>
  <si>
    <t>Genome wide Association studies (GWAS) to map to genomic regions responsible for striga resistance in sorghum and pearl millet</t>
  </si>
  <si>
    <t>Nebie Boula, Eric Manyasa, Abu Boubacar Trore, Prakash Gangashetty  et al.</t>
  </si>
  <si>
    <t xml:space="preserve">Molecular markers associated with Striga resistance identified in sorghum and pearl millet </t>
  </si>
  <si>
    <t>Genome wide Association studies (GWAS) to map to genomic regions responsible for downy mildew (for region specific races) resistance in pearl millet</t>
  </si>
  <si>
    <t>Nebie Boula, Angarawuai Ignatius, et al.</t>
  </si>
  <si>
    <t>MTAs regions responsible for DM resistance identified</t>
  </si>
  <si>
    <t>GWAS for resistance to blast disease (for region specific races) in cultivated finger millet accessions</t>
  </si>
  <si>
    <t xml:space="preserve">Genomic regions/MTAs associated with blast resistance within cultivated germplasm discovered </t>
  </si>
  <si>
    <r>
      <rPr>
        <sz val="11"/>
        <rFont val="Calibri (Body)"/>
      </rPr>
      <t xml:space="preserve"> </t>
    </r>
    <r>
      <rPr>
        <sz val="11"/>
        <rFont val="Calibri"/>
        <family val="2"/>
        <scheme val="minor"/>
      </rPr>
      <t>Development of essential genetic and genomic resources for finger millet to enhance high priority traits' discovery and breeding work</t>
    </r>
  </si>
  <si>
    <t>genomics reources required for future discovey and breeding programs</t>
  </si>
  <si>
    <t>Genomic and genetic resources developed for finger millet</t>
  </si>
  <si>
    <t>RNA-seq based transcriptome profiling, identification and validation of Fusarium Wilt stress responsive genes in chickpea</t>
  </si>
  <si>
    <t>K Himabindu</t>
  </si>
  <si>
    <t>The candidate genes identified under this activity would have positive effect on chickpea yield under Fusarium wilt stress by development of molecular breeding products utilizing genomics resources generated.</t>
  </si>
  <si>
    <t>Identification of Fusarium Wilt responsive candidate genes</t>
  </si>
  <si>
    <t>Delivery of a suite of breeding tools that jointly analyze high-density genomic and phenotypic data to accelerate sorghum improvement</t>
  </si>
  <si>
    <t>Santosh Deshpande, Rajeev K Varshney</t>
  </si>
  <si>
    <t>The integration of breeding/phenotyping data with other genomic and genetic data is instrumental for the refinement of marker-assisted breeding tools and enhancing understanding of important traits. The database developed under this activity maximizes access and utility of genomics information by crop breeders.</t>
  </si>
  <si>
    <t>1. Instalation and testing GOBII database v2.1 onto ICRISAT local servers and provide feedback to developers
2. Load sorghum genomic datasets onto production version 2.1 of the GOBII database</t>
  </si>
  <si>
    <t>1. New functionalities/features data loader tested in v2.1. 
3. Functionalities tested for newly added ICRISAT mandate crops in GOBii.</t>
  </si>
  <si>
    <t>Routine use of high-density genomics tools and breeding schemes in sorghum breeding programs</t>
  </si>
  <si>
    <t xml:space="preserve">Availability of genomic tools and resources facilitate the study of the genotype and its relationship with the phenotype, in particular for complex traits. Henece the user friendly tools being developed under this activity would help breeders to make selections in the field with an understanding of the molecular basis of complex traits. </t>
  </si>
  <si>
    <t>(i) Tools enabling user friendly line selection for user case developed and deployed in  breeding program
(ii) Tested and provided feedback for tools- Flapjack for MABC and Galaxy for genomics prediction for selection of lines in breeding program</t>
  </si>
  <si>
    <t>1. Improved features of the tools develeoped enabling user friendly line selection and deployed in  breeding program
2. Tested and provided feedback for tools- Flapjack for MABC and Galaxy pipeline for GS  in breeding program</t>
  </si>
  <si>
    <t>QTL mapping and identification of candidate genes for resistance to dry root rot</t>
  </si>
  <si>
    <t>Mahendar Thudi</t>
  </si>
  <si>
    <t>Srinivasan Samineni, Mamta Sharma, Rajeev K Varshhney</t>
  </si>
  <si>
    <t>QTLs and candidates genes for dry root rot resistance identified</t>
  </si>
  <si>
    <t>Identification candidate genes and development of markers for early flowering and seed size in chickpea</t>
  </si>
  <si>
    <t>Markers for early flowering and seed size developed and validated</t>
  </si>
  <si>
    <t>Molecular mapping of BGM in chickpea using AB-QTL approach</t>
  </si>
  <si>
    <t>Shivali Sharma</t>
  </si>
  <si>
    <t>QTls for BGM in chickpea resistance identified</t>
  </si>
  <si>
    <t>Identifying and deploying new/improved markers for resistance to key biotic stresses of global importance (ELS, LLS, rust) in groundnut</t>
  </si>
  <si>
    <t>Manish Pandey</t>
  </si>
  <si>
    <t>Rajeev Varshney, Janila, Hari Sudini, Haile Desmae, Patrick Okori and Shivali Sharma</t>
  </si>
  <si>
    <t xml:space="preserve">Early leaf spot disease is a major problem in ESA and WCA while bacterial wilt disease in South East Asia. Improved genotyping panel of validated markers through this activity would benefit groundnut breeders in early generation selection. </t>
  </si>
  <si>
    <t xml:space="preserve">Candidate genes and associated markers for early leaf spot, LLS, rust. Marker development, validation and improved genotyping SNP panel </t>
  </si>
  <si>
    <t xml:space="preserve">Genomic regions, candidate genes and associated markers identified  for early leaf spot, TSWV and bacterial wilt. </t>
  </si>
  <si>
    <t>Optimizing molecular breeding technologies (MABC and genomic selection) for yield and folair disease resistance and quality traits in groundnut</t>
  </si>
  <si>
    <t>P Janila, Rajeev Varshney and Abhishek Rathore</t>
  </si>
  <si>
    <t>Genomic selection (GS) promises to be an effective breeding option for complex traits such as yield and oil content in groundnut. Genomic prediction models identified in this activity would benefit groundnut breeders by increasing selection intensity and accelerating breeding</t>
  </si>
  <si>
    <t>Development and validation of mid-density genotyping assay, development of genomic prediction models, and  development of improved training population</t>
  </si>
  <si>
    <t xml:space="preserve">Candidate genes and associated markers identified  for resistance to early leaf spot, TSWV and bacterial wilt. </t>
  </si>
  <si>
    <t>Accelerated development and testing of groundnut molecular breeding  lines for foliar disease resistance and oil quality in NARS breeding programs</t>
  </si>
  <si>
    <t>Rajeev K Varshney, Ramesh Bhat, P Janila, Hari Sudini, Rajeev Gupta, Radhakrishnan</t>
  </si>
  <si>
    <t xml:space="preserve">The SNP-based uality check panel will improve the precision in selecting true F1 plants as well as their parental genotypes in groundnut breeding programs of ESA, WCA and Asia. </t>
  </si>
  <si>
    <t>Development and validation of quality check panel for routine use in breeding, extending support for genotyping breeding lines from ICRISAT and NARS breeding programs</t>
  </si>
  <si>
    <t xml:space="preserve">Low cost and high throuput SNP-based uality check assay developed and validated in groundnut breeding program of ESA, WCA and Asia. </t>
  </si>
  <si>
    <t>Genetic mapping, candidate gene discovery and improved marker development for resistance to foliar diseases and stem rot in groundnut</t>
  </si>
  <si>
    <t>Radhakrishnan, Ramesh Bhat, Rajeev K Varshney, P Janila, Hari Sudini</t>
  </si>
  <si>
    <t xml:space="preserve">Late leaf spot disease is a major problem in Asia, ESA and WCA while stem rot disease in South East Asia. Improved genotyping panel of validated markers through this activity would benefit groundnut breeders in early generation selection. </t>
  </si>
  <si>
    <t xml:space="preserve">Genomic regions, candidate genes and associated markers for resistance to rust and late leaf spot, and stem rot resistance </t>
  </si>
  <si>
    <t>Genomic regions, candidate genes and associated markers identified  for resistance to late leaf spot, rust and stem rot</t>
  </si>
  <si>
    <t xml:space="preserve">Improvement of chickpea mega varieties by introgressing QTL hotspot </t>
  </si>
  <si>
    <t>Manish Roorkiwal</t>
  </si>
  <si>
    <t>Rajeev K Varshney, Srinivasan Samineni</t>
  </si>
  <si>
    <t xml:space="preserve">Introgression of "QTL-hotspot" in chickpea mega varieties will contribute to enhance in yield under rain fed conditions. It is evident from recent release of varieties and in order to replace old popular varieties, it is essential to imporve these. </t>
  </si>
  <si>
    <t xml:space="preserve">Generation advancement of BC1F1 lines to develop BC2 lines and initiate crossing of 2 new mega varities with ICC 4958 </t>
  </si>
  <si>
    <t>Understanding the drought tolerance mechanism in chickpea using epigenetics approaches</t>
  </si>
  <si>
    <t>Drought is a complex trait, which is controlled by several genes. Although some QTLs and markers associated with drought response have been identified, it is essential to understand the gene network and mechanism of their interaction for drought response</t>
  </si>
  <si>
    <t>Identification of differential expressed region and differentially methylated regions in genome and their co-seggregation to understand the gene to gene interaction for drought response in chickpea</t>
  </si>
  <si>
    <t xml:space="preserve"> (Activity to be completed together with ICARDA who has remainder of budget) Identification of candidate genes for salinity tolerance and key nutrients (beta carotene, phytic acid and vitamins) in chickpea</t>
  </si>
  <si>
    <t>salinity are one of major yield constraint for chickpea. In addition, Nutrition is gainin importance to provide nuritional food security. Therefore, markers associated with Salinity and Nutritional trait will contirbute to accelerate development of high nutrinet and stress resistant chickpea varieties.</t>
  </si>
  <si>
    <t>Identification of marker(s)/gene(s) associated with Helicoverpa response, salinity tolerance and nutritional traits in chickpea.</t>
  </si>
  <si>
    <t>Deployment of Genomic selection in desi chickpea breeding program</t>
  </si>
  <si>
    <t>Rajeev K Varshney, Ch Bharadwaj, Srinivasan Samineni</t>
  </si>
  <si>
    <t>Based on the finding of ongoing GS experiment, it was found that there is need to increase the size of training population and traget new traits.</t>
  </si>
  <si>
    <t>Optimized  global chickpea training poppulation and standardized GS models for nutrition and agronomic traits</t>
  </si>
  <si>
    <t>Fine mapping of fertility restorer genes and genomic segments</t>
  </si>
  <si>
    <t>Rachit Saxena</t>
  </si>
  <si>
    <t>Rajeev K Varshney, Rajeev Gupta</t>
  </si>
  <si>
    <t>Will provide genes/ genomic segments for fertility restoration. It will also helpful in identifying causal variation responsible for fertility restoration. In turn will help pigeonpea improvement program for the precise selection of fertility restorer lines.</t>
  </si>
  <si>
    <t xml:space="preserve">Selected plants from back-cross generations will be used for developing NILs.
QTL region will be analyzed for candidate genes.   
</t>
  </si>
  <si>
    <t>Shuffling of the pigeonpea genome through multi-parent (nested association mapping and mult-parent advanced generation inter-cross) mapping approach</t>
  </si>
  <si>
    <t>Rajeev K Varshney, Anupama Hingane, Rajeev Gupta</t>
  </si>
  <si>
    <t xml:space="preserve">Family based mapping for target traits would be possible in pigeonpea. MAGIC and NAM populations will prove useful for screening multiple traits and developing improved lines. </t>
  </si>
  <si>
    <t xml:space="preserve">NAM population will be evaluated for yield and related traits.
MAGIC population will be advanced to F6 stage.
</t>
  </si>
  <si>
    <t>Marker assited back-crossing for developing fusarium wilt and sterility mosaic disease resistant lines</t>
  </si>
  <si>
    <t>Anupama H, Harish G, Rajeev K Varshney</t>
  </si>
  <si>
    <t>Elite lines will have higher resistance to FW and SMD. Will also be helpful in combining resistance to both diseases.</t>
  </si>
  <si>
    <t xml:space="preserve">BC1F1 plants will be screened with the traits associated makers.
Selected plants will be used for second round of back-crossing.
</t>
  </si>
  <si>
    <t>Molcular mapping  of seed protein content in pigeonpea</t>
  </si>
  <si>
    <t>The QTLs and candiadate genomic regions will be mined to find out potential markers and after validation will explore their use in improvement program.</t>
  </si>
  <si>
    <t xml:space="preserve">QTL region will be analyzed for candidate genes. 
Identification of robust markers for SPC . 
</t>
  </si>
  <si>
    <t>Molecular mapping of fusarium wilt and sterility mosaic disease resistant for improved trait associated markers.</t>
  </si>
  <si>
    <t>Rajeev K Varshney, Anupama H, Mamata S</t>
  </si>
  <si>
    <t>The QTLs and candiadate genomic regions will be mined to find out robust markers and after validation will explore their use in improvement program. These will have positive impact on pigeonpea improvement program.</t>
  </si>
  <si>
    <t xml:space="preserve">QTL regions will be analyzed for getting more sequence variations by extracting sequence information. 
Traits associated markers will be identified.
Validation of FW and SMD associated markers. 
</t>
  </si>
  <si>
    <t>Development of diversified genetic material in adapted genetic background of sorghum for rainfed ecologies of SSA and SA</t>
  </si>
  <si>
    <t>Jeff Rami, Rajeev Gupta, Baloua Nibie</t>
  </si>
  <si>
    <t>Our experience of using BCNAM approach for genetic diversification had resulted in release of three vearities that are directly identified from BCNAM population individuals. This potential approach is implemented with new popualtions and in other regions too</t>
  </si>
  <si>
    <t>A set of 5 new populations (with average 100 individuals) each in Parbhani Moti=SPV1411 and M 35-1 background advanced to BC1F2:F3</t>
  </si>
  <si>
    <t>New set of diversified population (of total 500 individuals) in two genetic backgrounds made available to breeding groups</t>
  </si>
  <si>
    <r>
      <t>SNP sets for early generation screening of breeding populations for - i) shoot fly resistance, ii) drought toelrance, and iii) fertility restoration (</t>
    </r>
    <r>
      <rPr>
        <i/>
        <sz val="11"/>
        <rFont val="Calibri"/>
        <family val="2"/>
        <scheme val="minor"/>
      </rPr>
      <t>Rf</t>
    </r>
    <r>
      <rPr>
        <sz val="11"/>
        <rFont val="Calibri"/>
        <family val="2"/>
        <scheme val="minor"/>
      </rPr>
      <t xml:space="preserve">)  genes  in </t>
    </r>
    <r>
      <rPr>
        <u/>
        <sz val="11"/>
        <rFont val="Calibri"/>
        <family val="2"/>
        <scheme val="minor"/>
      </rPr>
      <t>sorghum</t>
    </r>
  </si>
  <si>
    <t>Eng Hwa Ng</t>
  </si>
  <si>
    <t>These trait linked SNPs had already being used for several breedig programs, including Africa; their routine use in broader breeding community will directly impact breeding efficiency for these traits.</t>
  </si>
  <si>
    <t xml:space="preserve">A set of 10 SNPs for shoot fly esistance, TE, WUE and Rf genes made available to breedng programs across regions; scaling up of utilization of these SNP sets </t>
  </si>
  <si>
    <t>SNP sest for target traits and a strategy for their utilization in breeding program developed</t>
  </si>
  <si>
    <r>
      <t xml:space="preserve"> Identification of candidate genes for sorgoleone trait for improved Nitrogen Use in </t>
    </r>
    <r>
      <rPr>
        <u/>
        <sz val="11"/>
        <rFont val="Calibri"/>
        <family val="2"/>
        <scheme val="minor"/>
      </rPr>
      <t>sorghum</t>
    </r>
  </si>
  <si>
    <t>GV Subbarao, Rajeev Gupta, Rajeev Varshney</t>
  </si>
  <si>
    <t>This is (ONLY) genetic mitigation trait having potential with diret relevance for climate change; where we now have significant marker-trait associations;  identification of candidates and trait linked SNPs will directly feed into the breeding application.</t>
  </si>
  <si>
    <t xml:space="preserve">Significant MTAs and putative candidate genes for sorgoleone trait identified </t>
  </si>
  <si>
    <t>Information of donor lines, candidate genes and trait linked SNPs for sorgoleone trait made available</t>
  </si>
  <si>
    <r>
      <t xml:space="preserve">Molecular breeding for improved shootfly resistance by pyramiding shootfly resistance QTLs in </t>
    </r>
    <r>
      <rPr>
        <u/>
        <sz val="11"/>
        <rFont val="Calibri"/>
        <family val="2"/>
        <scheme val="minor"/>
      </rPr>
      <t>sorghum</t>
    </r>
  </si>
  <si>
    <t>Jagdish Jaba, Rajeev Gupta, Govind Raj</t>
  </si>
  <si>
    <t>QTL pyramided lines will further improve the efficiency of resistance breeding - with availablity of breeding lines with improved  for shoot fly resistance and trait-linked SNP set</t>
  </si>
  <si>
    <t xml:space="preserve">Double QTL homozygotes identified; a refined SNP set for each stack developed </t>
  </si>
  <si>
    <t>Stable double QTL stacks made availble to breeding group; a refined SNP set for each stack made available</t>
  </si>
  <si>
    <r>
      <t xml:space="preserve">Implementing Genomic Selection utilizing existing germplasm sets for drought adaptation in </t>
    </r>
    <r>
      <rPr>
        <u/>
        <sz val="11"/>
        <rFont val="Calibri"/>
        <family val="2"/>
        <scheme val="minor"/>
      </rPr>
      <t>sorghum</t>
    </r>
  </si>
  <si>
    <t xml:space="preserve">Santosh Deshpande </t>
  </si>
  <si>
    <t>Rajeev Gupta,  K Himabindu, Govind Raj, Abhishek Rathore, Rajeev K Varshney</t>
  </si>
  <si>
    <t>with two years's data and newer devlopment of practical haplotype graph based prediction, GS in sorghum will improved efficiency of sorhgum breeding across regions</t>
  </si>
  <si>
    <t>1. Initial learnings for GS used to develop a GS implementation plan  and significant GEVBs for target traits identified. 2.  Training population sequenced and used for priliminary analysis to define genomic prediction models in sorghum</t>
  </si>
  <si>
    <t>First generation crosses on basis of GEVBs executed and GS implementation plan developed</t>
  </si>
  <si>
    <t>Association mapping of Ca, Fe and Zn concentrations in finger millet accessions</t>
  </si>
  <si>
    <t xml:space="preserve">Rajeev Gupta, Sobhan Sajja (ICRISAT); </t>
  </si>
  <si>
    <t>With availability of two years' evaluations by mid-2020, we will now identify marker-trait associations (MTAs) for Ca, Fe and Zn which are important minerals from nutrition view point</t>
  </si>
  <si>
    <t>Significant MTAs and putative candidate genes for Ca, Fe and Zn identified</t>
  </si>
  <si>
    <t>A SNP set (along with allele details) associated with Ca, fe and Zn content available for routine use in breeding</t>
  </si>
  <si>
    <t xml:space="preserve">Development of pre-breeding population using wild Pennisetum violaceum accessions for introgressing terminal drought/flowering stage heat/blast tolerance in cultivated pearl millet </t>
  </si>
  <si>
    <t>SK Gupta, Rajan Sharma, Rakesh Srivastrava</t>
  </si>
  <si>
    <t xml:space="preserve">Stable sources of blast resistance identified for use in pearl millet imporvement programs  </t>
  </si>
  <si>
    <t xml:space="preserve">Development of pre-breeding population using wild Cicer species for mapping and introgression of botrytis grey mold resistance in cultivated chickpea </t>
  </si>
  <si>
    <t>Mahendar Thudi, Mamta Sharma, Srinavsan S</t>
  </si>
  <si>
    <t>QTLs associated with BGM resistance and/or agronomic traits identified</t>
  </si>
  <si>
    <t>Plant protection phenotyping platforms for developing novel technologies to understand pest and pathogen dynamism under changing climate scenario (increasing temperature, elevated CO2 etc.) to enhance capacity to deal with climate extremes.</t>
  </si>
  <si>
    <t>Raju Ghosh, Pooja Bhatnagar</t>
  </si>
  <si>
    <t>Climate variability is influencing pest and disease dynamism. Hence preparedness for pest and disease management including advanced tools and technologies to simulate future climate scenarios is need of the hour to develop adaptation strategies.</t>
  </si>
  <si>
    <t xml:space="preserve">Generate knowledge for enhanced fundamental understanding of disease resistance and strategies for adaptation under changing climate scenario in chickpea and pigeonpea. </t>
  </si>
  <si>
    <t>screening of groundnut germplasm for Identification resistant sources and marker development for stem rot screening in groundnut</t>
  </si>
  <si>
    <t>Hari Kishan Sudini</t>
  </si>
  <si>
    <t xml:space="preserve">Stem rot is an important soilborne disease of groundnut and routine screening for disease resistance under field conditions is very difficult. So far no molecular marker associated with resistance have been reported and hence this activity is very important  </t>
  </si>
  <si>
    <t>Phenotyping/screening completed to identify MTAs/SNPs for stem rot resistance</t>
  </si>
  <si>
    <t>Standardize greenhouse screening techniques for different phases of finger millet blast</t>
  </si>
  <si>
    <t>Rajeev Gupta, Santosh Deshpande</t>
  </si>
  <si>
    <t>Blast is the major disease of finger millet. Standardization of greenhouse screening techniques and identification of diverse pathotype-isolates will help in managing this disease through host plant resistance</t>
  </si>
  <si>
    <t>Greenhouse screening technique standardized for finger and neck blast phase of the disease, and virulence spectrum of finger millet infecting populations of Magnaporthe grisea in India assessed</t>
  </si>
  <si>
    <t>Deployment of Genomic selection in chickpea (Kabuli) breeding program</t>
  </si>
  <si>
    <t>Aladdin Hamwieh</t>
  </si>
  <si>
    <t>Moez  Amri</t>
  </si>
  <si>
    <t>this activity needs multiplications  data of evaluation for improving the prediction value</t>
  </si>
  <si>
    <t>a primary system for GS in chickpea</t>
  </si>
  <si>
    <r>
      <t>Identification of candidate genes</t>
    </r>
    <r>
      <rPr>
        <sz val="11"/>
        <rFont val="Calibri (Body)"/>
      </rPr>
      <t xml:space="preserve"> </t>
    </r>
    <r>
      <rPr>
        <sz val="11"/>
        <rFont val="Calibri"/>
        <family val="2"/>
        <scheme val="minor"/>
      </rPr>
      <t>salinity toleraance and key nutrients (beta carotene, phytic acid and vitamins) in chickpea (Identification of markers for  salinity tolerance in chickpea)</t>
    </r>
  </si>
  <si>
    <t>Moez Amri</t>
  </si>
  <si>
    <t>Several genes have been identified conferring salinity tolerance in chickpea. Validation is now in process which is very important step for applying MAS in future</t>
  </si>
  <si>
    <t>Identified marker to be used Marker assissted selection for salinty in chickpea</t>
  </si>
  <si>
    <t xml:space="preserve"> Identification of markers/genes for Ascochyta Blight resistance in chickpea, Phytophthora blight resistance in pigeonpea and Aflatoxin resistance in groundnut</t>
  </si>
  <si>
    <t xml:space="preserve">Seid Ahmed </t>
  </si>
  <si>
    <t>Marker validation is important which is now in process.</t>
  </si>
  <si>
    <t>MAS for AB in chickpea</t>
  </si>
  <si>
    <t>Lentil-Heat (identification fo resistance sources)</t>
  </si>
  <si>
    <t xml:space="preserve">Identification of resistance sources and their molecular characterization </t>
  </si>
  <si>
    <t>Donors and markers</t>
  </si>
  <si>
    <t>Lentil-Drought (identification fo resistance sources)</t>
  </si>
  <si>
    <t>lentil-Fe and Zn, Protein (association mapping)</t>
  </si>
  <si>
    <t>QTLs associated with Fe and Zinc identified; (2020) Biofortified lentils deployed (2020</t>
  </si>
  <si>
    <t>lentil-Earlyness (source identification)</t>
  </si>
  <si>
    <t>Extra short duration varieties for rice fallow</t>
  </si>
  <si>
    <t>Early classes of lentils characterized and deployed for different windows (2020)</t>
  </si>
  <si>
    <t>Screen cowpea wild relatives for drought and heat tolerance</t>
  </si>
  <si>
    <t>Ongom, Patrick</t>
  </si>
  <si>
    <t>A lot of efforts and resources were allocated to this activities. The F5:6 derived lines needed to be screened for drought and heat tolerance</t>
  </si>
  <si>
    <t xml:space="preserve">Cowpea lines with drought and heat tolerance developed </t>
  </si>
  <si>
    <t>GWAS for drought tolerance in cowpea minicore</t>
  </si>
  <si>
    <t>The expected QTL will validate the available QTL and will be used in breeding programs</t>
  </si>
  <si>
    <t>Discovery of genomic regions for drought tolerance from cowpea minicore (2020)</t>
  </si>
  <si>
    <t>GWAS for Striga resistance in cowpea minicore</t>
  </si>
  <si>
    <t>Discovery of genomic regions for Striga resistance from cowpea minicore (2020)</t>
  </si>
  <si>
    <t>Migrate all cowpea breeding phenotyping data into IBP/ BMS.</t>
  </si>
  <si>
    <t>Available data need to be uploaded into the BMS to facilitate the implementation of modern breeding programs</t>
  </si>
  <si>
    <t xml:space="preserve">IITA Cowpea dataset uploaded into BMS </t>
  </si>
  <si>
    <t>Stage 0: Screen soybean introductions/exotic germplasm for Phosphorus use efficiency</t>
  </si>
  <si>
    <t>A.Kamara</t>
  </si>
  <si>
    <t>Donor lines for phosphorus use efficiency identified</t>
  </si>
  <si>
    <t xml:space="preserve">Stage 0: Screen soybean introductions/exotic germplasm to identify new sources of rust resistance </t>
  </si>
  <si>
    <t>M. Gedil/J.Akello</t>
  </si>
  <si>
    <t>New Sources of rust and frogeye resistance identified, introgressed into adapted germplasm</t>
  </si>
  <si>
    <t>Migrate IITA soybean breeding phenotyping data into IBP/ BMS.</t>
  </si>
  <si>
    <t>G. Chigeza</t>
  </si>
  <si>
    <t>C. Nachilima</t>
  </si>
  <si>
    <t xml:space="preserve">IITA soybean breeding phenotype dataset uploaded into BMS </t>
  </si>
  <si>
    <t>Interspecific populations for genetic analysis: 2 populations involving the cross between Fleur11, (A. ipaensis x A. villosa)4x and (A. ipaensis x correntina)4x advanced to BC1F3 and BC2F2</t>
  </si>
  <si>
    <t>Characterization of functional sorghum genetic diversity as a source of molecular breeding tools</t>
  </si>
  <si>
    <t>David Pot</t>
  </si>
  <si>
    <t>reources required for future discovey and breeding programs</t>
  </si>
  <si>
    <t>Develop phenotyping tools for sorghum grain and biomass quality which are both key traits to integrate to consider more efficiently in the breeding programs to provide the growers with variaties adaptated to their needs
Develop molecular tools useful for the West African breeding programs to follow up haplotypes of interest related to the production and quality of biomass and grains</t>
  </si>
  <si>
    <t xml:space="preserve">All </t>
  </si>
  <si>
    <t>Breeding team around the sorghum-WCA BPP, the peanut-WCA BPP and the pearl millet-WCA BPP</t>
  </si>
  <si>
    <t>Vincent Vadez</t>
  </si>
  <si>
    <t>The process is still ongoing and there is a need for coordination in WCA among several initiatives (AVISA, ABEE, Ils, etc.)</t>
  </si>
  <si>
    <t>Breeding Product Profiles process for sorghum, pearl millet and peanut is established and operating in target countries</t>
  </si>
  <si>
    <t>Root traits for improved water and nutrient acquisition in pearl millet</t>
  </si>
  <si>
    <t>Laurent Laplaze</t>
  </si>
  <si>
    <t>Bassirou Sine</t>
  </si>
  <si>
    <t>P and drought are main limiting factors for pearl millet in WCA. Root traits could have large impact in input limiting conditions.</t>
  </si>
  <si>
    <t>Identification and characterization of backcross inbred lines for root traits</t>
  </si>
  <si>
    <t xml:space="preserve">Doubling cowpea yields, breaking the yield ceiling with cowpea hybrid technology </t>
  </si>
  <si>
    <t>Rémy Pasquet</t>
  </si>
  <si>
    <t>Ndiaga Cisse</t>
  </si>
  <si>
    <t>Heterosis tests (F1 from 524B x F7 RILs compared with 524B) with F7 RILs advanced during previous years</t>
  </si>
  <si>
    <t>Data on heterosis</t>
  </si>
  <si>
    <t>Study of pearl millet genomic diversity and  adaptation to biotic/abiotic stress (drought, high temperature, mildew, striga as main targeted traits)</t>
  </si>
  <si>
    <t>Yves Vigouroux</t>
  </si>
  <si>
    <t>Adeline Barnaud</t>
  </si>
  <si>
    <t>Striga is a major limiting factor</t>
  </si>
  <si>
    <t>Analysis of diversity of genes identified using GWAS on flowering time (on chr3 notably) and striga resistance (ongoing GWAS)</t>
  </si>
  <si>
    <t>QTLs for striga resistance</t>
  </si>
  <si>
    <t>FP5 Addl Budget 2020</t>
  </si>
  <si>
    <t>Test-beds optimizations to be created for reducing the crop cycles  for rapid generation turnover to accelerate the breeding cycles</t>
  </si>
  <si>
    <t>The initial focus will be on developing crop specific recipes,  using key breeding lines.</t>
  </si>
  <si>
    <t xml:space="preserve">SOPs and Method optimizations for elite parents of cowpea will be made for enhancing the rate of genetic gains; </t>
  </si>
  <si>
    <t xml:space="preserve"> Since, there are currently no methods available, Test-beds optimizations will be created for reducing the crop cycles  for rapid generation turnover to accelerate the breeding cycles</t>
  </si>
  <si>
    <t>Pooja Bhatnagar-Mathur  (ICRISAT)</t>
  </si>
  <si>
    <t>Ousmane Boukar</t>
  </si>
  <si>
    <t xml:space="preserve">Rapid cycle breeding methods developed for cowpea to significantly shorten breeding cycles </t>
  </si>
  <si>
    <t>5.1 &amp; 5.3</t>
  </si>
  <si>
    <t xml:space="preserve">SOPs and Method optimizations for elite parents of lentils will be made for enhancing the rate of genetic gains; </t>
  </si>
  <si>
    <t xml:space="preserve">  Test-beds optimizations will be created for reducing the lentil crop cycles  for rapid generation turnover to accelerate the breeding cycles</t>
  </si>
  <si>
    <t>Pooja Bhatnagar-Mathur (ICRISAT)</t>
  </si>
  <si>
    <t>Hamwieh, Aladdin</t>
  </si>
  <si>
    <t xml:space="preserve">Rapid cycle breeding methods developed for lentil  for shortening the breeding cycles </t>
  </si>
  <si>
    <t>Global delivery and utilization of trait linked SNP assyas for improved efficiency for product development (for at least 5 breeding programs)</t>
  </si>
  <si>
    <t>SNP sets for early generation screening of breeding populations for - i) shoot fly resistance, ii) drought toelrance, and iii) fertility restoration (Rf)  genes  in sorghum</t>
  </si>
  <si>
    <t>1. SNP assays for target trait (for at least 5) regional breeding programs genotyped on breeding lines/population representing the target breeding program;
2. Inventroy for valiadted SNP assays for each trait, for each bredding program, each country delivered with all technical details;
3. Startegy for routine utilization of these SNPs in each breeding prgrams developed</t>
  </si>
  <si>
    <t>1. All of the enlisted SNP assays are valiadated in diverse global breeding lines available at ICRISAT-HQ;
2. All enlisted partners shown interest for utilizing these SNPs in their breeding program;
3. Already developed undestanding with ICAR-IIMR-AICRP-SM (for both sorghum &amp; finger millet) for utilization of these SNP assays through ICAR-ICRISAT partnership &amp; other exisiting bi-lateral projects;
4. Similar understanding with Dr Geoffery Morris @KSU, primary contact for USAD-FTF-SMIL &amp; recently USAID funded 'Crop Improvement Innovation Lab', for possible implementing these SNP assays at national programs at Burcina Faso, Senegal, Ghana, Kenya, Tanzania</t>
  </si>
  <si>
    <r>
      <t xml:space="preserve">Rajeev Gupta </t>
    </r>
    <r>
      <rPr>
        <b/>
        <u/>
        <sz val="11"/>
        <rFont val="Calibri"/>
        <family val="2"/>
        <scheme val="minor"/>
      </rPr>
      <t/>
    </r>
  </si>
  <si>
    <t>Santosh P Deshpande</t>
  </si>
  <si>
    <r>
      <t xml:space="preserve">Global delivery of trait-linked SNP assays for target traits for improving breeding efficiency globally, esepcially in Africa
</t>
    </r>
    <r>
      <rPr>
        <b/>
        <u/>
        <sz val="11"/>
        <rFont val="Calibri"/>
        <family val="2"/>
        <scheme val="minor"/>
      </rPr>
      <t>Sorghum (traits and region):</t>
    </r>
    <r>
      <rPr>
        <sz val="11"/>
        <rFont val="Calibri"/>
        <family val="2"/>
        <scheme val="minor"/>
      </rPr>
      <t xml:space="preserve">
shoot fly resistance -ESA, SA; Transpiration Efficiency, Water Use Efficiency - global;
</t>
    </r>
    <r>
      <rPr>
        <b/>
        <u/>
        <sz val="11"/>
        <rFont val="Calibri"/>
        <family val="2"/>
        <scheme val="minor"/>
      </rPr>
      <t>Finger millet (traits and region):</t>
    </r>
    <r>
      <rPr>
        <sz val="11"/>
        <rFont val="Calibri"/>
        <family val="2"/>
        <scheme val="minor"/>
      </rPr>
      <t xml:space="preserve">
blast resistance - SA)</t>
    </r>
  </si>
  <si>
    <t>Global deployment of Fe-Zn marker assays and mapping of blast  resistance QTLs</t>
  </si>
  <si>
    <t>This activity is  linked direct application in FP4 and  to the ongoing activity on development of genetic stocks for blast resistance and Fe-Zn content</t>
  </si>
  <si>
    <r>
      <rPr>
        <b/>
        <u/>
        <sz val="11"/>
        <rFont val="Calibri"/>
        <family val="2"/>
        <scheme val="minor"/>
      </rPr>
      <t>Blast (April 2020- Dec 2021):</t>
    </r>
    <r>
      <rPr>
        <b/>
        <sz val="11"/>
        <rFont val="Calibri"/>
        <family val="2"/>
        <scheme val="minor"/>
      </rPr>
      <t xml:space="preserve">
</t>
    </r>
    <r>
      <rPr>
        <sz val="11"/>
        <rFont val="Calibri"/>
        <family val="2"/>
        <scheme val="minor"/>
      </rPr>
      <t xml:space="preserve">1. Selfed seeds of the genetic stocks increased and generation advanced. 
2. Precision phenotyping of the mapping populations in greenhouse and field conditions at hot-spot locations done. Mapping populations phenotyped for blast reaction against 4-5 pathotype-isolates
3. Bi-parental mapping populations genotyped using GbS/WGRS/ddRAD platforms.
4. RNA-Seq/seq-BSA/QTL-Seq data generated
5. Mapping of QTLs/key candidate genes done
6. Kasp assays for key QTLs/candidate genes developed, validated and deployed
</t>
    </r>
    <r>
      <rPr>
        <b/>
        <u/>
        <sz val="11"/>
        <rFont val="Calibri"/>
        <family val="2"/>
        <scheme val="minor"/>
      </rPr>
      <t xml:space="preserve">Grain Fe-Zn (April 2020-March 2021):
</t>
    </r>
    <r>
      <rPr>
        <sz val="11"/>
        <rFont val="Calibri"/>
        <family val="2"/>
        <scheme val="minor"/>
      </rPr>
      <t xml:space="preserve">1. Genotyping of the mapping population using GbS/WGRS/ddRAD platforms completed
2. RNA-Seq/seq-BSA/QTL-Seq data generated   
3. Mapped of QTLs/key candidate genes
4. Kasp assays for key QTLs/candidate genes developed, validated and deployed
</t>
    </r>
  </si>
  <si>
    <t xml:space="preserve">Blast disease in pearl millet has almost  reached an epidemic level, threatening to severely compromise pearl millet production in India. Development of SNP markers linked to blast resistance from diverse sources will help plug the yield gap that has been widening at an alarming pace, and stabilize pearl millet grain and fodder production.
Pearl millet grain Fe-Zn density is linked to nutritional security of the poor and marginal people, especially women and children of sub-Saharan Africa and India. Deployment of markers for high Fe and Zn will help mainstream this trait in breeding programs and may lead to development of nutritionally dense cultivars.  </t>
  </si>
  <si>
    <r>
      <t xml:space="preserve">Rajeev Gupta </t>
    </r>
    <r>
      <rPr>
        <b/>
        <sz val="11"/>
        <rFont val="Calibri"/>
        <family val="2"/>
        <scheme val="minor"/>
      </rPr>
      <t>(</t>
    </r>
    <r>
      <rPr>
        <sz val="11"/>
        <rFont val="Calibri"/>
        <family val="2"/>
        <scheme val="minor"/>
      </rPr>
      <t xml:space="preserve">Harish Gandhi, SK Gupta, Rajan Sharma, Abhishek Rathore) 
</t>
    </r>
    <r>
      <rPr>
        <b/>
        <sz val="11"/>
        <rFont val="Calibri"/>
        <family val="2"/>
        <scheme val="minor"/>
      </rPr>
      <t>Corteva Agriscience:</t>
    </r>
    <r>
      <rPr>
        <sz val="11"/>
        <rFont val="Calibri"/>
        <family val="2"/>
        <scheme val="minor"/>
      </rPr>
      <t xml:space="preserve">
Raman Babu</t>
    </r>
  </si>
  <si>
    <t>Global deployment of blast and  Fe-Zn linked markers in pearl millet</t>
  </si>
  <si>
    <t>Pooja Bhatnagar-Mathur ( ICRISAT)</t>
  </si>
  <si>
    <r>
      <t xml:space="preserve">Establish a  strategy to generate sorghum plants producing clonal diploid gametes through </t>
    </r>
    <r>
      <rPr>
        <i/>
        <sz val="11"/>
        <rFont val="Calibri"/>
        <family val="2"/>
        <scheme val="minor"/>
      </rPr>
      <t>MiMe</t>
    </r>
    <r>
      <rPr>
        <sz val="11"/>
        <rFont val="Calibri"/>
        <family val="2"/>
        <scheme val="minor"/>
      </rPr>
      <t xml:space="preserve"> (Mitosis instead of Meiosis) to abolish meiotic recombination to avoid genetic mixing.</t>
    </r>
  </si>
  <si>
    <t xml:space="preserve">Disruption of chromosome pairing and recombination, chromatid segregation, and chromosome reduction in elite sorghum line to engineer apomeiosis and effect mitosis instead of meiosis (MiMe), Using high efficiency of multiallelic CRISPR-Cas9 editing. 	Subsequently, by either eliminating  paternal genome from an unreduced egg fused with a reduced or unreduced sperm or by combining MiMe with parthenogenesis would lead to recovery of zygotes/embryos of uniparental genotype .           </t>
  </si>
  <si>
    <t>Apomixis is the holy grail in plant breeding that enables the preservation of hybrid vigor in crops and provides a mechanism to recover and maintain superior hybrid gene combinations for which sexual reproduction would reveal deleterious alleles in less fit genotypes. The discovery of genetic mechanisms regulating meiosis, embryo and endosperm development in sorghum have facilitated proof-of-concept for tincorporating synthetic apomixis, closer to reality.</t>
  </si>
  <si>
    <t>Sudhakar Reddy,                  M GovindRaj</t>
  </si>
  <si>
    <t>Pooja Bhatnagar-Mathur</t>
  </si>
  <si>
    <t xml:space="preserve">Develop sorghum genotypes that efficiently trigger synthetic apomixis components for capturing heterosis </t>
  </si>
  <si>
    <t>At least 2-3 edits/variants in sorghum available with low or no  SL for developing pre germination resistance developed and phenotyped.</t>
  </si>
  <si>
    <t xml:space="preserve">At least 2 types of resistances from  low germination, Low penetration, will be built in sorghum genotypes </t>
  </si>
  <si>
    <t xml:space="preserve">For durable resistance to Stria hermonthica, Scalable and transferable technologies need to be transferred to elite varieties. Towards this, substantial progress has been made to identify candidate genes for pre and post attachment resistance mechanisms using reverse and forward genetics approaches. Now this is time to deploy these either by breeding or by advanced breeding technologies  </t>
  </si>
  <si>
    <t>Sudhakar Reddy</t>
  </si>
  <si>
    <t xml:space="preserve">At least 2 novel genotypes (mutants/edited lines) developed using advanced breeding technologies for  pre-germination resistance ( low germination stimulant production ) will be made available for durable resistance to Striga  </t>
  </si>
  <si>
    <t>Refined QC panels in groundnut, chickpea and pearl millet for global application. Initial validation on global germplasm sets</t>
  </si>
  <si>
    <t>Linked to direct application in FP4. similar activity was funded for some crops in 2019 with additonal funding support from CRP</t>
  </si>
  <si>
    <t xml:space="preserve">Linked to direct application in FP4. Refine QC panel for global application and validate on global germplasm sets for deployment </t>
  </si>
  <si>
    <t>QC panel will have direct implications in crop improvement and breeding modernization</t>
  </si>
  <si>
    <t>Harish Gandhi, Abhishek Rathore, Janila P, Manish Pandey, Haile, Patrick O, Manish R, Srinivasan S, Asnake,  Rakesh S, SK Gupta, Prakash G, Damaris O</t>
  </si>
  <si>
    <t>Refinement and validation of global application  of markers set for QC panels in pearl millet, chickpea and groundnut (This activity is related to overall modernization of crop improvement program)</t>
  </si>
  <si>
    <t>1. A set of SNPs identified for in all crops from existing sequnce data. 2. KASP Assay development. 3. Initial validtaion of these SNPs on a panel (384) breeding material. 4. confrimation and finalization of QC panel for breeding programs</t>
  </si>
  <si>
    <t>similar activity was funded for some crops in 2019 with additonal funding support from CRP</t>
  </si>
  <si>
    <t>1. A set of SNPs identified for in all crops from existing sequnce data. 2. KASP Assay development in intertek. 3. Initial validtaion of these SNPs on a panel (384) breeding material. 4. confrimation and finalization of QC panel for breeding programs</t>
  </si>
  <si>
    <t>Harish Gandhi, Abhishek Rathore, GovindRaj, Rachit Saxena, Anupama H, Santosh Deshpande</t>
  </si>
  <si>
    <t>Identification, devlepment, initial validation of markers set for QC panels in sorghum, finger millet and pigeonpea (This activity is related to overall modernization of crop improvement program)</t>
  </si>
  <si>
    <t>Approved budget</t>
  </si>
  <si>
    <t xml:space="preserve">Priority (1 highest and 5 lowest) based on dicussions in FP5 Team on 07-02-2020 </t>
  </si>
  <si>
    <t>FP5: Additional Activity Budget 2020</t>
  </si>
  <si>
    <t>G&amp;Y: Budget  2020</t>
  </si>
  <si>
    <t>Total G&amp;Y Admin Budget 2020</t>
  </si>
  <si>
    <t>Map</t>
  </si>
  <si>
    <t>G&amp;Y: Details of ongoing activities for 2020</t>
  </si>
  <si>
    <t>Difference in budget</t>
  </si>
  <si>
    <t>Approval by Director-CRP</t>
  </si>
  <si>
    <t>Gender &amp;Youth</t>
  </si>
  <si>
    <t>Asset ownership in the semi-arid tropics (India)</t>
  </si>
  <si>
    <t>The data collected in 2019 will be analysed and synthesized into a jpurnal paper in 2020</t>
  </si>
  <si>
    <t>Journal paper on asset ownership in India</t>
  </si>
  <si>
    <t>journal Article</t>
  </si>
  <si>
    <t>gender &amp;Youth</t>
  </si>
  <si>
    <t>Transforming and harnessing the potential of rural youth in seed business and agri-food systems in Mali and Nigeria</t>
  </si>
  <si>
    <t>The data collected in 2019 will be analysedand synthesised to contribute to the GLDC Strategy on youth</t>
  </si>
  <si>
    <t>West African perspective to theCRP-GLDC  Youth Strategy</t>
  </si>
  <si>
    <t>Cross cutting</t>
  </si>
  <si>
    <t>CRP GLDC Coordination and travel</t>
  </si>
  <si>
    <t>ESTHER Njuguna</t>
  </si>
  <si>
    <t>Salary (80%)  travel (20%)</t>
  </si>
  <si>
    <t>CRP GLDC Gender research coordination</t>
  </si>
  <si>
    <t>Gender internship program intiated for 2019, 2nd cohort of interns identified and mentored for 6 months to 8 months</t>
  </si>
  <si>
    <t>2 interns recruited competitively</t>
  </si>
  <si>
    <t>This was financed from the Cluster Leaders Money (COA1.3 in 2019).  Working with interns has been a postive experinece in terms of doing more for the program while developing the capacties of potential future scientists, giving hope to the youth.  I would like to have a 2nd cohort of youth in 2020.</t>
  </si>
  <si>
    <t>It takes appromixately USD 10,000 to cater for the costs (salary, insurance, office, internet, email access, hiring of laptop). I would like ti have two of them: one in anthropology and one in development economics to encourage mixed methods approaches</t>
  </si>
  <si>
    <t>Two interns mentored and contribute to gender research</t>
  </si>
  <si>
    <t>Approved for US$ 5,000 as 2019</t>
  </si>
  <si>
    <t xml:space="preserve">Lentils, Innovations and Women’s Empowerment in India </t>
  </si>
  <si>
    <t>For 2020 this activity will start in India with the aim of 1- designing the research tools with breeders, gender scientists and economists, 2- raise awareness of breeders on impacts of trait qualities on gender roles and relations. The work is in collaboration with a major Lentil breeder in India, Dr. Shiv Agarwal</t>
  </si>
  <si>
    <t>Journal paper for India</t>
  </si>
  <si>
    <t xml:space="preserve"> Understanding how Gender relations affect accessibility of improved soybean seed among smallholder farmers</t>
  </si>
  <si>
    <t>Stakeholders in Mozambique on gender integration in GLDC seed systems</t>
  </si>
  <si>
    <t>Same as 2019</t>
  </si>
  <si>
    <t>Model of engagment with stahekolders in seed systems</t>
  </si>
  <si>
    <t>Total G&amp;Y Budget 2020</t>
  </si>
  <si>
    <t>CapDev Budget 2020</t>
  </si>
  <si>
    <t>Onoging activities 2020</t>
  </si>
  <si>
    <t>Additional activities 2020</t>
  </si>
  <si>
    <t>Total CapDev Activity Budget 2020</t>
  </si>
  <si>
    <t>Equation</t>
  </si>
  <si>
    <t>CapDev:  Activity Budget 2020</t>
  </si>
  <si>
    <t>CapDev</t>
  </si>
  <si>
    <t>Taking stock of planned and ongoing capacity development activities based on the flagship work plans</t>
  </si>
  <si>
    <t>Thomas Falk (ICRISAT, India)</t>
  </si>
  <si>
    <t>Charles Kleinerman, Bastian Mueller (ICARDA)</t>
  </si>
  <si>
    <t>ongoing</t>
  </si>
  <si>
    <t>reduced effort as basic work has been done in previous years.</t>
  </si>
  <si>
    <t>I don't understand the criteria for making an activity an high impact activity.</t>
  </si>
  <si>
    <t xml:space="preserve">Updated overview over capacity development activities and clarity on capacity development demand within the CRP taking all Capacity Development dimensions into account. </t>
  </si>
  <si>
    <t>Raise stronger awareness for the diversity of capacity development interventions</t>
  </si>
  <si>
    <t>onging</t>
  </si>
  <si>
    <t>GLDC scientists will be further made aware of the diversity of capacity development and develop strategies to address capacity gaps in their impact pathways.</t>
  </si>
  <si>
    <t>Creating a forum for all students supported by GLDC for exchange possibilities</t>
  </si>
  <si>
    <t>Bastian Mueller (ICARDA)</t>
  </si>
  <si>
    <t>The GLDC student forum will be operational and will have at least 150 subscribers.</t>
  </si>
  <si>
    <t>Building up an infrastructure for effective knowledge sharing</t>
  </si>
  <si>
    <t>The GLDC E-Learning platform will be  operational and populated with at least 8 learning modules</t>
  </si>
  <si>
    <t xml:space="preserve">Developing courses based on flagship and courses face to face implemented in 2019 by mobilising the main GLDC scientist who coordinated the course to develop with him or her the online courses. </t>
  </si>
  <si>
    <t xml:space="preserve">ICARDA Total </t>
  </si>
  <si>
    <t>Total CapDev Budget 2020</t>
  </si>
  <si>
    <t>CapDev: Additional Activity Budget 2020</t>
  </si>
  <si>
    <t>Contribution of the Capacity Development Task Force to a process driven by all three cross-cutting themes and including all flagships on integrated, impact and transformation oriented R4D design.</t>
  </si>
  <si>
    <t>Thomas Falk</t>
  </si>
  <si>
    <t>01.01.2020</t>
  </si>
  <si>
    <t>31.12.2020</t>
  </si>
  <si>
    <t>We are still struggeling to get buy in by GLDC scientists into a more strategic CapDev thinking. We want to use the mid-term of the program to reflect. The approaching CGIAR reform is a good occasion to make another effort in this regard. The basic logic is to revisit specific sub-ToCs of the FPs and the program and to identify constraining capacity gaps in the ToC.</t>
  </si>
  <si>
    <t>One workshop conducted and documented. Recommendations given for capacity development under the new CGIAR structure. Outcomes of the process feed into new integrated project proposals as coordinated by the Market and Partnership crosscutting theme.</t>
  </si>
  <si>
    <t>Stategic capacity development workshop.</t>
  </si>
  <si>
    <t>One workshops conducted and documented. Recommendations given for capacity development under the new CGIAR structure.</t>
  </si>
  <si>
    <t>Developing synergies between GLDC E-learning with agSKILLed platform</t>
  </si>
  <si>
    <t>Satish Nagaraji</t>
  </si>
  <si>
    <t>The agSKILLed platform was developed in 2018. currently there are two full-length MOOCS-based video courses (groundnut and tomato) on the platform. The idea is to expand the platform with other collated content relevant to GLDC. So the platform is ready, and this activity of content collation will be helpful to reach the farmers with bigger impacts.</t>
  </si>
  <si>
    <t>1. Identification of open, useable resource related to GLDC commodities and the semi-arids
2. Collate the content into the agSKILLed platform</t>
  </si>
  <si>
    <t xml:space="preserve">The Activity is linked to the ongoing activity "Building up an infrastructure for effective knowledge sharing" </t>
  </si>
  <si>
    <t>Farmer specific learning materials (specifi to semi-arid and GLDC commodities) collated and promoted through the agSKILLed platform</t>
  </si>
  <si>
    <t>Total Addl CapDev Budget</t>
  </si>
  <si>
    <t>MEL Budget 2020</t>
  </si>
  <si>
    <t>Ongoing activities</t>
  </si>
  <si>
    <t>MEL: Activities 2020</t>
  </si>
  <si>
    <t xml:space="preserve">Ramota Bankole (IITA); </t>
  </si>
  <si>
    <t>The activity will continue to perform standard operations for Planning, Reporting and Monitoring.</t>
  </si>
  <si>
    <t>Budget to remain the same. Linked activity proposed</t>
  </si>
  <si>
    <t>Outputs:
-MEL Framework Implemented efficiently;</t>
  </si>
  <si>
    <t>Total  MEL Budget 2020</t>
  </si>
  <si>
    <t>MPAB Centre-wise Budget Allocation 2020</t>
  </si>
  <si>
    <t xml:space="preserve">Total MPAB Allocation </t>
  </si>
  <si>
    <t>MPAB: Activity Budget 2020</t>
  </si>
  <si>
    <t>Title of activity</t>
  </si>
  <si>
    <t>2019 Output Title</t>
  </si>
  <si>
    <t xml:space="preserve">20% Salary Support and travel for Cross-cutting Theme Leader </t>
  </si>
  <si>
    <t>Andrew Hall</t>
  </si>
  <si>
    <t>Thomas Falk and Esther Njuguna-Mungai, ICRISAT</t>
  </si>
  <si>
    <t>1.1.2020</t>
  </si>
  <si>
    <t>Contibution to strategic capacity development workshop organised by capacity development cross cutting theme</t>
  </si>
  <si>
    <t>FP1, FP3, FP4</t>
  </si>
  <si>
    <t>Design principles on effective interventions to develop market opportunities for GLDC crops</t>
  </si>
  <si>
    <t>Kai Mausch, ICRAF</t>
  </si>
  <si>
    <t>Report on the effectivness interventions to promote the use of GLDC crops by consumers and industry</t>
  </si>
  <si>
    <t>Michael Hauser, ICRISAT</t>
  </si>
  <si>
    <t>Report/ funding proposal of pilot testing of food choices in urban low income communities</t>
  </si>
  <si>
    <t>FP3, FP4</t>
  </si>
  <si>
    <t>?</t>
  </si>
  <si>
    <t>Learning and support to develop market opportunities that increase adoption of research outputs</t>
  </si>
  <si>
    <t>Andew Hall, Lilly Lim Camancho</t>
  </si>
  <si>
    <t>Mequaniant Biset, ICRISAT</t>
  </si>
  <si>
    <t xml:space="preserve">Report/funding proposal of impact pathways and smallholder barriers for responses to composite flour policy  in Kenya </t>
  </si>
  <si>
    <t>Caroline Hambloch, ICRISAT</t>
  </si>
  <si>
    <t>Report /funding proposal on strategic study of emerging Plant based meats market opportunties for pigeonpea in Southern Africa.</t>
  </si>
  <si>
    <t>Michael Blummel, ILRI</t>
  </si>
  <si>
    <t>Report / funding proposal on scaling options  for  sorgum green fodder enterprises in India</t>
  </si>
  <si>
    <t>FP4, FP5</t>
  </si>
  <si>
    <t>Modeling scenarios of trait value, developing impact pathways and anticipating trends</t>
  </si>
  <si>
    <t xml:space="preserve">CSIRO </t>
  </si>
  <si>
    <t>Janila P, Rajeev Gupta, Shaldander K, ICRISAT</t>
  </si>
  <si>
    <t>Report and journal article of scenario exercise for emerging game changer trait in GLDC crops</t>
  </si>
  <si>
    <t>Shalander K, ICRISAT</t>
  </si>
  <si>
    <t>Report on modeling of new sorghum and millet economies in India, and priority entry points</t>
  </si>
  <si>
    <t>Total MPAB Budget 2020</t>
  </si>
  <si>
    <t>FP5 2020</t>
  </si>
  <si>
    <t>FP5 Centre-wise Budget Allocation 2020</t>
  </si>
  <si>
    <t>Total FP1 Budget 2020</t>
  </si>
  <si>
    <t>FP1 CoA Admin Budget</t>
  </si>
  <si>
    <t>FP1 Activity Budget 2020</t>
  </si>
  <si>
    <t>Addl linked activities</t>
  </si>
  <si>
    <t>Total Activity Budget 2019</t>
  </si>
  <si>
    <t>Addl Activity Budget 2019</t>
  </si>
  <si>
    <t>FP1 Activity Budget 2019</t>
  </si>
  <si>
    <t>FP1 Budget 2019</t>
  </si>
  <si>
    <t>FP3 CoA Admin Budget</t>
  </si>
  <si>
    <t>Addl Linked Activities 2020</t>
  </si>
  <si>
    <t>Proposed Activity Budget 2020</t>
  </si>
  <si>
    <t>FP3 Scenario 2020</t>
  </si>
  <si>
    <t>Ongoing Activity Budget 2020</t>
  </si>
  <si>
    <t>Total Proposed Activity Budget 2020</t>
  </si>
  <si>
    <t>FP4 CoA Admin Budget 2020</t>
  </si>
  <si>
    <t>Total FP4 Budget 2020</t>
  </si>
  <si>
    <t>FP6</t>
  </si>
  <si>
    <t>CRP-GLDC FP-wise &amp; Centre-wise Budget Allocation for 2020</t>
  </si>
  <si>
    <t>Allocation 2020 @100%</t>
  </si>
  <si>
    <t>Allocation 2020 @ 90%</t>
  </si>
  <si>
    <t>Final Allocation 2020</t>
  </si>
  <si>
    <t>MPAB 2020</t>
  </si>
  <si>
    <t>Centre-wise Activity Budget Allocation 2020</t>
  </si>
  <si>
    <t>Centre-wise CoA Admin Budget 2020</t>
  </si>
  <si>
    <t>Total Centre-wise Budget 2020</t>
  </si>
  <si>
    <t>Allocation @ 90% (Centre-wise Activity Budget )</t>
  </si>
  <si>
    <t xml:space="preserve">Allocation @ 90% (Centre-wise CoA Admin Budget) </t>
  </si>
  <si>
    <t>Total allocation at 90% (Centre-wise Budget 2020 )</t>
  </si>
  <si>
    <t>Total(100%)</t>
  </si>
  <si>
    <t>Total (90%)</t>
  </si>
  <si>
    <t>Total (100%)</t>
  </si>
  <si>
    <t>CIAT</t>
  </si>
  <si>
    <t>Revised Allocation @ 90%</t>
  </si>
  <si>
    <t>Total Budget 2020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</si>
</sst>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 #,##0.00_ ;_ * \-#,##0.00_ ;_ * &quot;-&quot;??_ ;_ @_ "/>
    <numFmt numFmtId="164" formatCode="_ * #,##0_ ;_ * \-#,##0_ ;_ * &quot;-&quot;??_ ;_ @_ "/>
    <numFmt numFmtId="165" formatCode="_(* #,##0.00_);_(* \(#,##0.00\);_(* &quot;-&quot;??_);_(@_)"/>
    <numFmt numFmtId="166" formatCode="_(* #,##0_);_(* \(#,##0\);_(* &quot;-&quot;??_);_(@_)"/>
    <numFmt numFmtId="167" formatCode="_-* #,##0.00_-;\-* #,##0.00_-;_-* &quot;-&quot;??_-;_-@_-"/>
    <numFmt numFmtId="168" formatCode="_-* #,##0_-;\-* #,##0_-;_-* &quot;-&quot;??_-;_-@_-"/>
    <numFmt numFmtId="169" formatCode="_(* #,##0_);_(* \(#,##0\);_(* &quot;-&quot;_);_(@_)"/>
  </numFmts>
  <fonts count="7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b/>
      <sz val="14"/>
      <name val="Calibri"/>
      <family val="2"/>
      <scheme val="minor"/>
    </font>
    <font>
      <b/>
      <sz val="11"/>
      <color rgb="FFFF0000"/>
      <name val="Calibri"/>
      <family val="2"/>
      <scheme val="minor"/>
    </font>
    <font>
      <sz val="11"/>
      <color rgb="FF000000"/>
      <name val="Calibri"/>
      <family val="2"/>
    </font>
    <font>
      <sz val="11"/>
      <name val="Calibri"/>
      <family val="2"/>
      <scheme val="minor"/>
    </font>
    <font>
      <b/>
      <sz val="11"/>
      <name val="Calibri"/>
      <family val="2"/>
      <scheme val="minor"/>
    </font>
    <font>
      <sz val="11"/>
      <name val="Calibri"/>
      <family val="2"/>
    </font>
    <font>
      <b/>
      <sz val="11"/>
      <color rgb="FF000000"/>
      <name val="Calibri"/>
      <family val="2"/>
    </font>
    <font>
      <b/>
      <sz val="9"/>
      <color indexed="81"/>
      <name val="Tahoma"/>
      <family val="2"/>
    </font>
    <font>
      <sz val="9"/>
      <color indexed="81"/>
      <name val="Tahoma"/>
      <family val="2"/>
    </font>
    <font>
      <sz val="10"/>
      <color theme="1"/>
      <name val="Calibri"/>
      <family val="2"/>
      <scheme val="minor"/>
    </font>
    <font>
      <b/>
      <sz val="10"/>
      <color theme="1"/>
      <name val="Calibri"/>
      <family val="2"/>
      <scheme val="minor"/>
    </font>
    <font>
      <b/>
      <sz val="12"/>
      <color rgb="FFFF0000"/>
      <name val="Calibri"/>
      <family val="2"/>
      <scheme val="minor"/>
    </font>
    <font>
      <sz val="11"/>
      <color theme="1"/>
      <name val="Calibri"/>
      <family val="2"/>
    </font>
    <font>
      <b/>
      <sz val="16"/>
      <color theme="1"/>
      <name val="Calibri"/>
      <family val="2"/>
    </font>
    <font>
      <sz val="16"/>
      <color theme="1"/>
      <name val="Calibri"/>
      <family val="2"/>
    </font>
    <font>
      <b/>
      <sz val="11"/>
      <color theme="1"/>
      <name val="Calibri"/>
      <family val="2"/>
    </font>
    <font>
      <b/>
      <sz val="12"/>
      <color theme="1"/>
      <name val="Calibri"/>
      <family val="2"/>
    </font>
    <font>
      <b/>
      <sz val="14"/>
      <color theme="1"/>
      <name val="Calibri"/>
      <family val="2"/>
    </font>
    <font>
      <i/>
      <sz val="12"/>
      <color theme="1"/>
      <name val="Calibri"/>
      <family val="2"/>
    </font>
    <font>
      <sz val="12"/>
      <color theme="1"/>
      <name val="Calibri"/>
      <family val="2"/>
    </font>
    <font>
      <i/>
      <sz val="11"/>
      <color theme="1"/>
      <name val="Calibri"/>
      <family val="2"/>
    </font>
    <font>
      <sz val="12"/>
      <color theme="1"/>
      <name val="Times New Roman"/>
      <family val="1"/>
    </font>
    <font>
      <i/>
      <sz val="12"/>
      <color theme="1"/>
      <name val="Times New Roman"/>
      <family val="1"/>
    </font>
    <font>
      <sz val="11"/>
      <name val="Arial"/>
      <family val="2"/>
    </font>
    <font>
      <sz val="11"/>
      <color rgb="FF000000"/>
      <name val="Calibri"/>
      <family val="2"/>
      <scheme val="minor"/>
    </font>
    <font>
      <b/>
      <sz val="11"/>
      <name val="Calibri"/>
      <family val="2"/>
    </font>
    <font>
      <b/>
      <sz val="14"/>
      <color theme="1"/>
      <name val="Calibri"/>
      <family val="2"/>
      <scheme val="minor"/>
    </font>
    <font>
      <sz val="11"/>
      <color theme="0"/>
      <name val="Calibri"/>
      <family val="2"/>
    </font>
    <font>
      <b/>
      <sz val="11"/>
      <color theme="0"/>
      <name val="Calibri"/>
      <family val="2"/>
    </font>
    <font>
      <b/>
      <sz val="16"/>
      <color rgb="FF000000"/>
      <name val="Calibri"/>
      <family val="2"/>
    </font>
    <font>
      <vertAlign val="superscript"/>
      <sz val="11"/>
      <color theme="1"/>
      <name val="Calibri"/>
      <family val="2"/>
      <scheme val="minor"/>
    </font>
    <font>
      <b/>
      <sz val="16"/>
      <name val="Calibri"/>
      <family val="2"/>
      <scheme val="minor"/>
    </font>
    <font>
      <b/>
      <sz val="14"/>
      <color rgb="FF000000"/>
      <name val="Calibri"/>
      <family val="2"/>
    </font>
    <font>
      <sz val="11"/>
      <color rgb="FFFF0000"/>
      <name val="Calibri"/>
      <family val="2"/>
    </font>
    <font>
      <b/>
      <sz val="9"/>
      <color rgb="FF000000"/>
      <name val="Tahoma"/>
      <family val="2"/>
    </font>
    <font>
      <sz val="9"/>
      <color rgb="FF000000"/>
      <name val="Tahoma"/>
      <family val="2"/>
    </font>
    <font>
      <b/>
      <sz val="11"/>
      <color rgb="FF000000"/>
      <name val="Calibri"/>
      <family val="2"/>
      <scheme val="minor"/>
    </font>
    <font>
      <b/>
      <sz val="12"/>
      <color rgb="FF000000"/>
      <name val="Calibri"/>
      <family val="2"/>
      <scheme val="minor"/>
    </font>
    <font>
      <b/>
      <sz val="14"/>
      <color rgb="FF000000"/>
      <name val="Calibri"/>
      <family val="2"/>
      <scheme val="minor"/>
    </font>
    <font>
      <i/>
      <sz val="12"/>
      <color theme="1"/>
      <name val="Calibri"/>
      <family val="2"/>
      <scheme val="minor"/>
    </font>
    <font>
      <sz val="14"/>
      <color theme="1"/>
      <name val="Calibri"/>
      <family val="2"/>
      <scheme val="minor"/>
    </font>
    <font>
      <sz val="11"/>
      <name val="Calibri (Body)"/>
    </font>
    <font>
      <strike/>
      <sz val="11"/>
      <name val="Calibri"/>
      <family val="2"/>
      <scheme val="minor"/>
    </font>
    <font>
      <sz val="11"/>
      <color theme="1"/>
      <name val="Calibri (Body)"/>
    </font>
    <font>
      <sz val="10"/>
      <name val="Arial"/>
      <family val="2"/>
    </font>
    <font>
      <sz val="11"/>
      <color rgb="FF000000"/>
      <name val="Calibri"/>
    </font>
    <font>
      <vertAlign val="subscript"/>
      <sz val="11"/>
      <name val="Calibri"/>
      <family val="2"/>
      <scheme val="minor"/>
    </font>
    <font>
      <b/>
      <sz val="12"/>
      <color theme="0"/>
      <name val="Calibri"/>
      <family val="2"/>
      <scheme val="minor"/>
    </font>
    <font>
      <sz val="14"/>
      <name val="Calibri"/>
      <family val="2"/>
      <scheme val="minor"/>
    </font>
    <font>
      <sz val="14"/>
      <color rgb="FF000000"/>
      <name val="Calibri"/>
      <family val="2"/>
    </font>
    <font>
      <sz val="12"/>
      <color rgb="FF000000"/>
      <name val="Calibri"/>
      <family val="2"/>
      <scheme val="minor"/>
    </font>
    <font>
      <sz val="12"/>
      <color rgb="FFFF0000"/>
      <name val="Calibri"/>
      <family val="2"/>
      <scheme val="minor"/>
    </font>
    <font>
      <sz val="12"/>
      <color rgb="FF1F497D"/>
      <name val="Calibri"/>
      <family val="2"/>
      <scheme val="minor"/>
    </font>
    <font>
      <u/>
      <sz val="11"/>
      <name val="Calibri"/>
      <family val="2"/>
      <scheme val="minor"/>
    </font>
    <font>
      <sz val="12"/>
      <name val="Times New Roman"/>
      <family val="1"/>
    </font>
    <font>
      <i/>
      <sz val="11"/>
      <name val="Calibri"/>
      <family val="2"/>
      <scheme val="minor"/>
    </font>
    <font>
      <sz val="11"/>
      <name val="Calibri (Corps)_x0000_"/>
    </font>
    <font>
      <b/>
      <u/>
      <sz val="11"/>
      <name val="Calibri"/>
      <family val="2"/>
      <scheme val="minor"/>
    </font>
    <font>
      <b/>
      <sz val="12"/>
      <color rgb="FF000000"/>
      <name val="Calibri"/>
      <family val="2"/>
    </font>
    <font>
      <sz val="11"/>
      <color rgb="FF333333"/>
      <name val="Calibri"/>
      <family val="2"/>
      <scheme val="minor"/>
    </font>
    <font>
      <b/>
      <sz val="16"/>
      <color theme="1"/>
      <name val="Calibri"/>
      <family val="2"/>
      <scheme val="minor"/>
    </font>
  </fonts>
  <fills count="1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rgb="FFFFFF00"/>
        <bgColor indexed="64"/>
      </patternFill>
    </fill>
    <fill>
      <patternFill patternType="solid">
        <fgColor theme="5" tint="0.59999389629810485"/>
        <bgColor indexed="64"/>
      </patternFill>
    </fill>
    <fill>
      <patternFill patternType="solid">
        <fgColor rgb="FFFFFFFF"/>
        <bgColor indexed="64"/>
      </patternFill>
    </fill>
    <fill>
      <patternFill patternType="solid">
        <fgColor theme="0"/>
        <bgColor rgb="FF000000"/>
      </patternFill>
    </fill>
    <fill>
      <patternFill patternType="solid">
        <fgColor rgb="FFFFFF00"/>
        <bgColor rgb="FF000000"/>
      </patternFill>
    </fill>
    <fill>
      <patternFill patternType="solid">
        <fgColor theme="9" tint="0.59999389629810485"/>
        <bgColor rgb="FF000000"/>
      </patternFill>
    </fill>
    <fill>
      <patternFill patternType="solid">
        <fgColor theme="5" tint="0.39997558519241921"/>
        <bgColor indexed="64"/>
      </patternFill>
    </fill>
    <fill>
      <patternFill patternType="solid">
        <fgColor rgb="FFFFFFFF"/>
        <bgColor rgb="FF000000"/>
      </patternFill>
    </fill>
    <fill>
      <patternFill patternType="solid">
        <fgColor rgb="FFFF99CC"/>
        <bgColor indexed="64"/>
      </patternFill>
    </fill>
    <fill>
      <patternFill patternType="solid">
        <fgColor rgb="FF92D050"/>
        <bgColor indexed="64"/>
      </patternFill>
    </fill>
    <fill>
      <patternFill patternType="solid">
        <fgColor theme="7" tint="0.59999389629810485"/>
        <bgColor indexed="64"/>
      </patternFill>
    </fill>
    <fill>
      <patternFill patternType="solid">
        <fgColor theme="8" tint="0.39997558519241921"/>
        <bgColor indexed="64"/>
      </patternFill>
    </fill>
  </fills>
  <borders count="54">
    <border>
      <left/>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diagonal/>
    </border>
    <border>
      <left style="thin">
        <color rgb="FF000000"/>
      </left>
      <right style="thin">
        <color rgb="FF000000"/>
      </right>
      <top/>
      <bottom/>
      <diagonal/>
    </border>
    <border>
      <left style="thin">
        <color rgb="FF000000"/>
      </left>
      <right/>
      <top/>
      <bottom/>
      <diagonal/>
    </border>
    <border>
      <left/>
      <right style="thin">
        <color auto="1"/>
      </right>
      <top/>
      <bottom style="thin">
        <color auto="1"/>
      </bottom>
      <diagonal/>
    </border>
    <border>
      <left style="thin">
        <color auto="1"/>
      </left>
      <right/>
      <top/>
      <bottom style="thin">
        <color auto="1"/>
      </bottom>
      <diagonal/>
    </border>
    <border>
      <left/>
      <right style="thin">
        <color rgb="FF000000"/>
      </right>
      <top style="thin">
        <color rgb="FF000000"/>
      </top>
      <bottom style="thin">
        <color rgb="FF000000"/>
      </bottom>
      <diagonal/>
    </border>
    <border>
      <left style="thin">
        <color auto="1"/>
      </left>
      <right/>
      <top/>
      <bottom/>
      <diagonal/>
    </border>
    <border>
      <left style="thin">
        <color auto="1"/>
      </left>
      <right style="medium">
        <color indexed="64"/>
      </right>
      <top style="thin">
        <color auto="1"/>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thin">
        <color auto="1"/>
      </left>
      <right/>
      <top style="medium">
        <color indexed="64"/>
      </top>
      <bottom/>
      <diagonal/>
    </border>
    <border>
      <left style="thin">
        <color auto="1"/>
      </left>
      <right style="thin">
        <color auto="1"/>
      </right>
      <top style="medium">
        <color indexed="64"/>
      </top>
      <bottom/>
      <diagonal/>
    </border>
    <border>
      <left/>
      <right style="thin">
        <color auto="1"/>
      </right>
      <top style="medium">
        <color indexed="64"/>
      </top>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diagonal/>
    </border>
    <border>
      <left style="thin">
        <color auto="1"/>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style="thin">
        <color auto="1"/>
      </right>
      <top style="medium">
        <color indexed="64"/>
      </top>
      <bottom style="medium">
        <color indexed="64"/>
      </bottom>
      <diagonal/>
    </border>
  </borders>
  <cellStyleXfs count="38">
    <xf numFmtId="0" fontId="0" fillId="0" borderId="0"/>
    <xf numFmtId="0" fontId="1" fillId="0" borderId="0"/>
    <xf numFmtId="43" fontId="1" fillId="0" borderId="0" applyFont="0" applyFill="0" applyBorder="0" applyAlignment="0" applyProtection="0"/>
    <xf numFmtId="0" fontId="1" fillId="0" borderId="0"/>
    <xf numFmtId="165" fontId="12" fillId="0" borderId="0" applyFont="0" applyFill="0" applyBorder="0" applyAlignment="0" applyProtection="0"/>
    <xf numFmtId="43" fontId="1" fillId="0" borderId="0" applyFont="0" applyFill="0" applyBorder="0" applyAlignment="0" applyProtection="0"/>
    <xf numFmtId="0" fontId="6" fillId="0" borderId="0"/>
    <xf numFmtId="0" fontId="12" fillId="0" borderId="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2" fillId="0" borderId="0"/>
    <xf numFmtId="0" fontId="12" fillId="0" borderId="0"/>
    <xf numFmtId="165" fontId="12" fillId="0" borderId="0" applyFont="0" applyFill="0" applyBorder="0" applyAlignment="0" applyProtection="0"/>
    <xf numFmtId="167" fontId="6"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9" fontId="1" fillId="0" borderId="0" applyFont="0" applyFill="0" applyBorder="0" applyAlignment="0" applyProtection="0"/>
    <xf numFmtId="0" fontId="55" fillId="0" borderId="0"/>
    <xf numFmtId="0" fontId="1" fillId="0" borderId="0"/>
    <xf numFmtId="0" fontId="12"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1729">
    <xf numFmtId="0" fontId="0" fillId="0" borderId="0" xfId="0"/>
    <xf numFmtId="0" fontId="6" fillId="0" borderId="0" xfId="1" applyFont="1"/>
    <xf numFmtId="0" fontId="1" fillId="0" borderId="0" xfId="1"/>
    <xf numFmtId="164" fontId="6" fillId="0" borderId="0" xfId="2" applyNumberFormat="1" applyFont="1"/>
    <xf numFmtId="164" fontId="6" fillId="2" borderId="1" xfId="2" applyNumberFormat="1" applyFont="1" applyFill="1" applyBorder="1" applyAlignment="1">
      <alignment vertical="center"/>
    </xf>
    <xf numFmtId="164" fontId="6" fillId="2" borderId="3" xfId="2" applyNumberFormat="1" applyFont="1" applyFill="1" applyBorder="1" applyAlignment="1">
      <alignment vertical="center"/>
    </xf>
    <xf numFmtId="164" fontId="6" fillId="2" borderId="4" xfId="2" applyNumberFormat="1" applyFont="1" applyFill="1" applyBorder="1" applyAlignment="1">
      <alignment vertical="center" wrapText="1"/>
    </xf>
    <xf numFmtId="164" fontId="6" fillId="3" borderId="3" xfId="2" applyNumberFormat="1" applyFont="1" applyFill="1" applyBorder="1"/>
    <xf numFmtId="164" fontId="6" fillId="4" borderId="4" xfId="2" applyNumberFormat="1" applyFont="1" applyFill="1" applyBorder="1"/>
    <xf numFmtId="164" fontId="7" fillId="4" borderId="4" xfId="2" applyNumberFormat="1" applyFont="1" applyFill="1" applyBorder="1"/>
    <xf numFmtId="49" fontId="8" fillId="5" borderId="3" xfId="2" applyNumberFormat="1" applyFont="1" applyFill="1" applyBorder="1" applyAlignment="1">
      <alignment wrapText="1"/>
    </xf>
    <xf numFmtId="164" fontId="9" fillId="5" borderId="4" xfId="2" applyNumberFormat="1" applyFont="1" applyFill="1" applyBorder="1"/>
    <xf numFmtId="164" fontId="8" fillId="5" borderId="4" xfId="2" applyNumberFormat="1" applyFont="1" applyFill="1" applyBorder="1"/>
    <xf numFmtId="49" fontId="7" fillId="3" borderId="5" xfId="2" applyNumberFormat="1" applyFont="1" applyFill="1" applyBorder="1"/>
    <xf numFmtId="164" fontId="6" fillId="4" borderId="6" xfId="2" applyNumberFormat="1" applyFont="1" applyFill="1" applyBorder="1"/>
    <xf numFmtId="164" fontId="7" fillId="4" borderId="6" xfId="2" applyNumberFormat="1" applyFont="1" applyFill="1" applyBorder="1"/>
    <xf numFmtId="164" fontId="1" fillId="0" borderId="0" xfId="1" applyNumberFormat="1"/>
    <xf numFmtId="0" fontId="1" fillId="0" borderId="0" xfId="3" applyFont="1" applyAlignment="1">
      <alignment horizontal="center" vertical="top"/>
    </xf>
    <xf numFmtId="0" fontId="1" fillId="0" borderId="0" xfId="3" applyFont="1" applyAlignment="1">
      <alignment vertical="top" wrapText="1"/>
    </xf>
    <xf numFmtId="0" fontId="1" fillId="0" borderId="0" xfId="3" applyFont="1" applyAlignment="1">
      <alignment vertical="top"/>
    </xf>
    <xf numFmtId="0" fontId="11" fillId="0" borderId="0" xfId="3" applyFont="1" applyBorder="1" applyAlignment="1">
      <alignment vertical="top"/>
    </xf>
    <xf numFmtId="166" fontId="1" fillId="0" borderId="0" xfId="4" applyNumberFormat="1" applyFont="1" applyAlignment="1">
      <alignment vertical="top"/>
    </xf>
    <xf numFmtId="166" fontId="13" fillId="0" borderId="0" xfId="4" applyNumberFormat="1" applyFont="1" applyAlignment="1">
      <alignment vertical="top"/>
    </xf>
    <xf numFmtId="0" fontId="1" fillId="0" borderId="0" xfId="3" applyFont="1" applyBorder="1" applyAlignment="1">
      <alignment vertical="top"/>
    </xf>
    <xf numFmtId="0" fontId="11" fillId="0" borderId="7" xfId="3" applyFont="1" applyBorder="1" applyAlignment="1">
      <alignment horizontal="center" vertical="top"/>
    </xf>
    <xf numFmtId="49" fontId="11" fillId="0" borderId="7" xfId="3" applyNumberFormat="1" applyFont="1" applyBorder="1" applyAlignment="1">
      <alignment horizontal="right" vertical="top"/>
    </xf>
    <xf numFmtId="0" fontId="4" fillId="0" borderId="4" xfId="3" applyFont="1" applyBorder="1" applyAlignment="1">
      <alignment horizontal="center" vertical="top"/>
    </xf>
    <xf numFmtId="0" fontId="4" fillId="0" borderId="4" xfId="3" applyFont="1" applyBorder="1" applyAlignment="1">
      <alignment horizontal="center" vertical="top" wrapText="1"/>
    </xf>
    <xf numFmtId="0" fontId="4" fillId="0" borderId="4" xfId="3" applyFont="1" applyBorder="1" applyAlignment="1">
      <alignment vertical="top" wrapText="1"/>
    </xf>
    <xf numFmtId="0" fontId="4" fillId="0" borderId="4" xfId="3" applyFont="1" applyBorder="1" applyAlignment="1">
      <alignment vertical="top"/>
    </xf>
    <xf numFmtId="49" fontId="4" fillId="0" borderId="4" xfId="3" applyNumberFormat="1" applyFont="1" applyBorder="1" applyAlignment="1">
      <alignment horizontal="center" vertical="top"/>
    </xf>
    <xf numFmtId="164" fontId="4" fillId="0" borderId="4" xfId="5" applyNumberFormat="1" applyFont="1" applyBorder="1" applyAlignment="1">
      <alignment vertical="top" wrapText="1"/>
    </xf>
    <xf numFmtId="166" fontId="4" fillId="0" borderId="4" xfId="4" applyNumberFormat="1" applyFont="1" applyBorder="1" applyAlignment="1">
      <alignment vertical="top" wrapText="1"/>
    </xf>
    <xf numFmtId="166" fontId="14" fillId="0" borderId="4" xfId="4" applyNumberFormat="1" applyFont="1" applyBorder="1" applyAlignment="1">
      <alignment vertical="top" wrapText="1"/>
    </xf>
    <xf numFmtId="0" fontId="4" fillId="3" borderId="4" xfId="6" applyFont="1" applyFill="1" applyBorder="1" applyAlignment="1">
      <alignment horizontal="center" vertical="top" wrapText="1"/>
    </xf>
    <xf numFmtId="0" fontId="4" fillId="3" borderId="4" xfId="6" applyFont="1" applyFill="1" applyBorder="1" applyAlignment="1">
      <alignment vertical="top" wrapText="1"/>
    </xf>
    <xf numFmtId="0" fontId="4" fillId="3" borderId="8" xfId="6" applyFont="1" applyFill="1" applyBorder="1" applyAlignment="1">
      <alignment vertical="top" wrapText="1"/>
    </xf>
    <xf numFmtId="0" fontId="4" fillId="0" borderId="0" xfId="3" applyFont="1" applyBorder="1" applyAlignment="1">
      <alignment vertical="top"/>
    </xf>
    <xf numFmtId="0" fontId="4" fillId="0" borderId="0" xfId="3" applyFont="1" applyAlignment="1">
      <alignment vertical="top"/>
    </xf>
    <xf numFmtId="0" fontId="7" fillId="0" borderId="4" xfId="3" applyFont="1" applyBorder="1" applyAlignment="1">
      <alignment horizontal="left" vertical="top" wrapText="1"/>
    </xf>
    <xf numFmtId="0" fontId="7" fillId="0" borderId="4" xfId="3" applyFont="1" applyBorder="1" applyAlignment="1">
      <alignment horizontal="left" vertical="top"/>
    </xf>
    <xf numFmtId="49" fontId="7" fillId="0" borderId="4" xfId="3" applyNumberFormat="1" applyFont="1" applyBorder="1" applyAlignment="1">
      <alignment horizontal="right" vertical="top"/>
    </xf>
    <xf numFmtId="164" fontId="7" fillId="0" borderId="4" xfId="5" applyNumberFormat="1" applyFont="1" applyBorder="1" applyAlignment="1">
      <alignment horizontal="left" vertical="top" wrapText="1"/>
    </xf>
    <xf numFmtId="166" fontId="7" fillId="0" borderId="4" xfId="4" applyNumberFormat="1" applyFont="1" applyBorder="1" applyAlignment="1">
      <alignment horizontal="left" vertical="top" wrapText="1"/>
    </xf>
    <xf numFmtId="166" fontId="8" fillId="0" borderId="4" xfId="4" applyNumberFormat="1" applyFont="1" applyBorder="1" applyAlignment="1">
      <alignment horizontal="left" vertical="top" wrapText="1"/>
    </xf>
    <xf numFmtId="0" fontId="7" fillId="3" borderId="4" xfId="6" applyFont="1" applyFill="1" applyBorder="1" applyAlignment="1">
      <alignment horizontal="center" vertical="top" wrapText="1"/>
    </xf>
    <xf numFmtId="0" fontId="7" fillId="3" borderId="4" xfId="6" applyFont="1" applyFill="1" applyBorder="1" applyAlignment="1">
      <alignment horizontal="left" vertical="top" wrapText="1"/>
    </xf>
    <xf numFmtId="0" fontId="7" fillId="3" borderId="8" xfId="6" applyFont="1" applyFill="1" applyBorder="1" applyAlignment="1">
      <alignment horizontal="left" vertical="top" wrapText="1"/>
    </xf>
    <xf numFmtId="0" fontId="7" fillId="0" borderId="0" xfId="3" applyFont="1" applyBorder="1" applyAlignment="1">
      <alignment horizontal="left" vertical="top"/>
    </xf>
    <xf numFmtId="0" fontId="7" fillId="0" borderId="0" xfId="3" applyFont="1" applyAlignment="1">
      <alignment horizontal="left" vertical="top"/>
    </xf>
    <xf numFmtId="0" fontId="13" fillId="3" borderId="4" xfId="7" applyFont="1" applyFill="1" applyBorder="1" applyAlignment="1">
      <alignment horizontal="center" vertical="top" wrapText="1"/>
    </xf>
    <xf numFmtId="0" fontId="13" fillId="3" borderId="4" xfId="7" applyFont="1" applyFill="1" applyBorder="1" applyAlignment="1">
      <alignment horizontal="left" vertical="top" wrapText="1"/>
    </xf>
    <xf numFmtId="0" fontId="1" fillId="0" borderId="4" xfId="3" applyFont="1" applyBorder="1" applyAlignment="1">
      <alignment vertical="top"/>
    </xf>
    <xf numFmtId="0" fontId="1" fillId="2" borderId="4" xfId="3" applyFont="1" applyFill="1" applyBorder="1" applyAlignment="1">
      <alignment vertical="top"/>
    </xf>
    <xf numFmtId="49" fontId="0" fillId="0" borderId="4" xfId="3" quotePrefix="1" applyNumberFormat="1" applyFont="1" applyBorder="1" applyAlignment="1">
      <alignment horizontal="right" vertical="top"/>
    </xf>
    <xf numFmtId="0" fontId="4" fillId="2" borderId="4" xfId="3" applyFont="1" applyFill="1" applyBorder="1" applyAlignment="1">
      <alignment vertical="top"/>
    </xf>
    <xf numFmtId="0" fontId="4" fillId="2" borderId="4" xfId="3" applyFont="1" applyFill="1" applyBorder="1" applyAlignment="1">
      <alignment vertical="top" wrapText="1"/>
    </xf>
    <xf numFmtId="164" fontId="1" fillId="0" borderId="4" xfId="5" applyNumberFormat="1" applyFont="1" applyBorder="1" applyAlignment="1">
      <alignment vertical="top" wrapText="1"/>
    </xf>
    <xf numFmtId="166" fontId="1" fillId="0" borderId="4" xfId="4" applyNumberFormat="1" applyFont="1" applyBorder="1" applyAlignment="1">
      <alignment vertical="top" wrapText="1"/>
    </xf>
    <xf numFmtId="166" fontId="1" fillId="3" borderId="4" xfId="4" applyNumberFormat="1" applyFont="1" applyFill="1" applyBorder="1" applyAlignment="1">
      <alignment vertical="top" wrapText="1"/>
    </xf>
    <xf numFmtId="166" fontId="14" fillId="3" borderId="4" xfId="4" applyNumberFormat="1" applyFont="1" applyFill="1" applyBorder="1" applyAlignment="1">
      <alignment vertical="top" wrapText="1"/>
    </xf>
    <xf numFmtId="0" fontId="1" fillId="0" borderId="4" xfId="3" applyFont="1" applyBorder="1" applyAlignment="1">
      <alignment vertical="top" wrapText="1"/>
    </xf>
    <xf numFmtId="0" fontId="1" fillId="0" borderId="4" xfId="3" applyFont="1" applyBorder="1" applyAlignment="1">
      <alignment horizontal="center" vertical="top"/>
    </xf>
    <xf numFmtId="49" fontId="0" fillId="0" borderId="4" xfId="3" applyNumberFormat="1" applyFont="1" applyBorder="1" applyAlignment="1">
      <alignment horizontal="right" vertical="top"/>
    </xf>
    <xf numFmtId="166" fontId="0" fillId="0" borderId="4" xfId="4" applyNumberFormat="1" applyFont="1" applyBorder="1" applyAlignment="1">
      <alignment horizontal="center" vertical="top"/>
    </xf>
    <xf numFmtId="166" fontId="1" fillId="0" borderId="4" xfId="4" applyNumberFormat="1" applyFont="1" applyBorder="1" applyAlignment="1">
      <alignment horizontal="center" vertical="top"/>
    </xf>
    <xf numFmtId="166" fontId="13" fillId="0" borderId="4" xfId="4" applyNumberFormat="1" applyFont="1" applyBorder="1" applyAlignment="1">
      <alignment horizontal="center" vertical="top"/>
    </xf>
    <xf numFmtId="0" fontId="1" fillId="0" borderId="8" xfId="3" applyFont="1" applyBorder="1" applyAlignment="1">
      <alignment vertical="top"/>
    </xf>
    <xf numFmtId="0" fontId="1" fillId="3" borderId="4" xfId="3" applyFont="1" applyFill="1" applyBorder="1" applyAlignment="1">
      <alignment horizontal="center" vertical="top"/>
    </xf>
    <xf numFmtId="0" fontId="1" fillId="3" borderId="0" xfId="3" applyFont="1" applyFill="1" applyAlignment="1">
      <alignment vertical="top" wrapText="1"/>
    </xf>
    <xf numFmtId="0" fontId="1" fillId="3" borderId="4" xfId="3" applyFont="1" applyFill="1" applyBorder="1" applyAlignment="1">
      <alignment vertical="top"/>
    </xf>
    <xf numFmtId="0" fontId="12" fillId="3" borderId="4" xfId="3" applyFont="1" applyFill="1" applyBorder="1" applyAlignment="1">
      <alignment vertical="top" wrapText="1"/>
    </xf>
    <xf numFmtId="49" fontId="0" fillId="3" borderId="4" xfId="3" applyNumberFormat="1" applyFont="1" applyFill="1" applyBorder="1" applyAlignment="1">
      <alignment horizontal="right" vertical="top"/>
    </xf>
    <xf numFmtId="0" fontId="1" fillId="3" borderId="4" xfId="3" applyFont="1" applyFill="1" applyBorder="1" applyAlignment="1">
      <alignment vertical="top" wrapText="1"/>
    </xf>
    <xf numFmtId="166" fontId="0" fillId="3" borderId="4" xfId="4" applyNumberFormat="1" applyFont="1" applyFill="1" applyBorder="1" applyAlignment="1">
      <alignment horizontal="center" vertical="top"/>
    </xf>
    <xf numFmtId="166" fontId="13" fillId="3" borderId="4" xfId="4" applyNumberFormat="1" applyFont="1" applyFill="1" applyBorder="1" applyAlignment="1">
      <alignment horizontal="center" vertical="top"/>
    </xf>
    <xf numFmtId="0" fontId="1" fillId="3" borderId="8" xfId="3" applyFont="1" applyFill="1" applyBorder="1" applyAlignment="1">
      <alignment vertical="top"/>
    </xf>
    <xf numFmtId="0" fontId="1" fillId="3" borderId="0" xfId="3" applyFont="1" applyFill="1" applyBorder="1" applyAlignment="1">
      <alignment vertical="top"/>
    </xf>
    <xf numFmtId="0" fontId="1" fillId="3" borderId="0" xfId="3" applyFont="1" applyFill="1" applyAlignment="1">
      <alignment vertical="top"/>
    </xf>
    <xf numFmtId="0" fontId="1" fillId="3" borderId="4" xfId="3" applyFont="1" applyFill="1" applyBorder="1" applyAlignment="1">
      <alignment horizontal="center" vertical="top" wrapText="1"/>
    </xf>
    <xf numFmtId="0" fontId="1" fillId="3" borderId="9" xfId="3" applyFont="1" applyFill="1" applyBorder="1" applyAlignment="1">
      <alignment vertical="top" wrapText="1"/>
    </xf>
    <xf numFmtId="166" fontId="1" fillId="7" borderId="4" xfId="4" applyNumberFormat="1" applyFont="1" applyFill="1" applyBorder="1" applyAlignment="1">
      <alignment vertical="top" wrapText="1"/>
    </xf>
    <xf numFmtId="166" fontId="0" fillId="0" borderId="4" xfId="4" applyNumberFormat="1" applyFont="1" applyBorder="1" applyAlignment="1">
      <alignment vertical="top" wrapText="1"/>
    </xf>
    <xf numFmtId="166" fontId="13" fillId="0" borderId="4" xfId="4" applyNumberFormat="1" applyFont="1" applyBorder="1" applyAlignment="1">
      <alignment vertical="top" wrapText="1"/>
    </xf>
    <xf numFmtId="0" fontId="1" fillId="0" borderId="4" xfId="3" applyFont="1" applyBorder="1" applyAlignment="1">
      <alignment horizontal="center" vertical="top" wrapText="1"/>
    </xf>
    <xf numFmtId="0" fontId="1" fillId="0" borderId="8" xfId="3" applyFont="1" applyBorder="1" applyAlignment="1">
      <alignment vertical="top" wrapText="1"/>
    </xf>
    <xf numFmtId="0" fontId="1" fillId="0" borderId="0" xfId="3" applyFont="1" applyBorder="1" applyAlignment="1">
      <alignment vertical="top" wrapText="1"/>
    </xf>
    <xf numFmtId="0" fontId="1" fillId="0" borderId="4" xfId="3" applyFont="1" applyFill="1" applyBorder="1" applyAlignment="1">
      <alignment vertical="top" wrapText="1"/>
    </xf>
    <xf numFmtId="0" fontId="1" fillId="0" borderId="4" xfId="3" applyFont="1" applyBorder="1" applyAlignment="1">
      <alignment horizontal="left" vertical="top" wrapText="1"/>
    </xf>
    <xf numFmtId="166" fontId="0" fillId="0" borderId="4" xfId="4" applyNumberFormat="1" applyFont="1" applyBorder="1" applyAlignment="1">
      <alignment vertical="top"/>
    </xf>
    <xf numFmtId="166" fontId="13" fillId="0" borderId="4" xfId="4" applyNumberFormat="1" applyFont="1" applyBorder="1" applyAlignment="1">
      <alignment vertical="top"/>
    </xf>
    <xf numFmtId="166" fontId="0" fillId="7" borderId="4" xfId="4" applyNumberFormat="1" applyFont="1" applyFill="1" applyBorder="1" applyAlignment="1">
      <alignment horizontal="center" vertical="top"/>
    </xf>
    <xf numFmtId="166" fontId="1" fillId="3" borderId="4" xfId="4" applyNumberFormat="1" applyFont="1" applyFill="1" applyBorder="1" applyAlignment="1">
      <alignment horizontal="center" vertical="top"/>
    </xf>
    <xf numFmtId="0" fontId="13" fillId="4" borderId="4" xfId="7" applyFont="1" applyFill="1" applyBorder="1" applyAlignment="1">
      <alignment horizontal="center" vertical="top" wrapText="1"/>
    </xf>
    <xf numFmtId="0" fontId="13" fillId="4" borderId="4" xfId="7" applyFont="1" applyFill="1" applyBorder="1" applyAlignment="1">
      <alignment horizontal="left" vertical="top" wrapText="1"/>
    </xf>
    <xf numFmtId="0" fontId="1" fillId="4" borderId="4" xfId="3" applyFont="1" applyFill="1" applyBorder="1" applyAlignment="1">
      <alignment vertical="top"/>
    </xf>
    <xf numFmtId="49" fontId="1" fillId="4" borderId="4" xfId="3" quotePrefix="1" applyNumberFormat="1" applyFont="1" applyFill="1" applyBorder="1" applyAlignment="1">
      <alignment horizontal="right" vertical="top"/>
    </xf>
    <xf numFmtId="0" fontId="4" fillId="4" borderId="4" xfId="3" applyFont="1" applyFill="1" applyBorder="1" applyAlignment="1">
      <alignment vertical="top"/>
    </xf>
    <xf numFmtId="0" fontId="4" fillId="4" borderId="4" xfId="3" applyFont="1" applyFill="1" applyBorder="1" applyAlignment="1">
      <alignment horizontal="right" vertical="top" wrapText="1"/>
    </xf>
    <xf numFmtId="164" fontId="1" fillId="4" borderId="4" xfId="5" applyNumberFormat="1" applyFont="1" applyFill="1" applyBorder="1" applyAlignment="1">
      <alignment vertical="top" wrapText="1"/>
    </xf>
    <xf numFmtId="166" fontId="4" fillId="4" borderId="4" xfId="3" applyNumberFormat="1" applyFont="1" applyFill="1" applyBorder="1" applyAlignment="1">
      <alignment horizontal="right" vertical="top" wrapText="1"/>
    </xf>
    <xf numFmtId="166" fontId="4" fillId="4" borderId="4" xfId="4" applyNumberFormat="1" applyFont="1" applyFill="1" applyBorder="1" applyAlignment="1">
      <alignment vertical="top" wrapText="1"/>
    </xf>
    <xf numFmtId="166" fontId="1" fillId="4" borderId="4" xfId="4" applyNumberFormat="1" applyFont="1" applyFill="1" applyBorder="1" applyAlignment="1">
      <alignment vertical="top" wrapText="1"/>
    </xf>
    <xf numFmtId="166" fontId="13" fillId="4" borderId="4" xfId="4" applyNumberFormat="1" applyFont="1" applyFill="1" applyBorder="1" applyAlignment="1">
      <alignment vertical="top" wrapText="1"/>
    </xf>
    <xf numFmtId="0" fontId="1" fillId="4" borderId="4" xfId="3" applyFont="1" applyFill="1" applyBorder="1" applyAlignment="1">
      <alignment vertical="top" wrapText="1"/>
    </xf>
    <xf numFmtId="0" fontId="4" fillId="4" borderId="4" xfId="6" applyFont="1" applyFill="1" applyBorder="1" applyAlignment="1">
      <alignment horizontal="center" vertical="top" wrapText="1"/>
    </xf>
    <xf numFmtId="0" fontId="4" fillId="4" borderId="4" xfId="6" applyFont="1" applyFill="1" applyBorder="1" applyAlignment="1">
      <alignment vertical="top" wrapText="1"/>
    </xf>
    <xf numFmtId="0" fontId="4" fillId="4" borderId="8" xfId="6" applyFont="1" applyFill="1" applyBorder="1" applyAlignment="1">
      <alignment vertical="top" wrapText="1"/>
    </xf>
    <xf numFmtId="49" fontId="1" fillId="3" borderId="4" xfId="3" quotePrefix="1" applyNumberFormat="1" applyFont="1" applyFill="1" applyBorder="1" applyAlignment="1">
      <alignment horizontal="right" vertical="top"/>
    </xf>
    <xf numFmtId="0" fontId="4" fillId="3" borderId="4" xfId="3" applyFont="1" applyFill="1" applyBorder="1" applyAlignment="1">
      <alignment vertical="top"/>
    </xf>
    <xf numFmtId="0" fontId="4" fillId="3" borderId="4" xfId="3" applyFont="1" applyFill="1" applyBorder="1" applyAlignment="1">
      <alignment vertical="top" wrapText="1"/>
    </xf>
    <xf numFmtId="164" fontId="1" fillId="3" borderId="4" xfId="5" applyNumberFormat="1" applyFont="1" applyFill="1" applyBorder="1" applyAlignment="1">
      <alignment vertical="top" wrapText="1"/>
    </xf>
    <xf numFmtId="0" fontId="4" fillId="3" borderId="0" xfId="3" applyFont="1" applyFill="1" applyBorder="1" applyAlignment="1">
      <alignment vertical="top"/>
    </xf>
    <xf numFmtId="0" fontId="4" fillId="3" borderId="0" xfId="3" applyFont="1" applyFill="1" applyAlignment="1">
      <alignment vertical="top"/>
    </xf>
    <xf numFmtId="166" fontId="4" fillId="0" borderId="4" xfId="4" applyNumberFormat="1" applyFont="1" applyBorder="1" applyAlignment="1">
      <alignment horizontal="center" vertical="top"/>
    </xf>
    <xf numFmtId="0" fontId="1" fillId="0" borderId="9" xfId="3" applyFont="1" applyBorder="1" applyAlignment="1">
      <alignment vertical="top" wrapText="1"/>
    </xf>
    <xf numFmtId="0" fontId="14" fillId="4" borderId="4" xfId="7" applyFont="1" applyFill="1" applyBorder="1" applyAlignment="1">
      <alignment horizontal="center" vertical="top" wrapText="1"/>
    </xf>
    <xf numFmtId="166" fontId="14" fillId="4" borderId="4" xfId="4" applyNumberFormat="1" applyFont="1" applyFill="1" applyBorder="1" applyAlignment="1">
      <alignment vertical="top" wrapText="1"/>
    </xf>
    <xf numFmtId="0" fontId="14" fillId="3" borderId="4" xfId="7" applyFont="1" applyFill="1" applyBorder="1" applyAlignment="1">
      <alignment horizontal="center" vertical="top" wrapText="1"/>
    </xf>
    <xf numFmtId="0" fontId="1" fillId="3" borderId="10" xfId="3" applyFont="1" applyFill="1" applyBorder="1" applyAlignment="1">
      <alignment vertical="top" wrapText="1"/>
    </xf>
    <xf numFmtId="0" fontId="13" fillId="3" borderId="4" xfId="7" applyFont="1" applyFill="1" applyBorder="1" applyAlignment="1">
      <alignment vertical="top" wrapText="1"/>
    </xf>
    <xf numFmtId="166" fontId="13" fillId="3" borderId="4" xfId="4" applyNumberFormat="1" applyFont="1" applyFill="1" applyBorder="1" applyAlignment="1">
      <alignment vertical="top" wrapText="1"/>
    </xf>
    <xf numFmtId="0" fontId="1" fillId="2" borderId="4" xfId="3" applyFont="1" applyFill="1" applyBorder="1" applyAlignment="1">
      <alignment vertical="top" wrapText="1"/>
    </xf>
    <xf numFmtId="0" fontId="1" fillId="3" borderId="9" xfId="3" applyFont="1" applyFill="1" applyBorder="1" applyAlignment="1">
      <alignment horizontal="left" vertical="top" wrapText="1"/>
    </xf>
    <xf numFmtId="0" fontId="1" fillId="3" borderId="4" xfId="3" applyFont="1" applyFill="1" applyBorder="1" applyAlignment="1">
      <alignment horizontal="left" vertical="top" wrapText="1"/>
    </xf>
    <xf numFmtId="0" fontId="13" fillId="3" borderId="4" xfId="3" applyFont="1" applyFill="1" applyBorder="1" applyAlignment="1">
      <alignment vertical="top" wrapText="1"/>
    </xf>
    <xf numFmtId="166" fontId="15" fillId="3" borderId="4" xfId="4" applyNumberFormat="1" applyFont="1" applyFill="1" applyBorder="1" applyAlignment="1">
      <alignment horizontal="center" vertical="top" wrapText="1"/>
    </xf>
    <xf numFmtId="166" fontId="13" fillId="3" borderId="4" xfId="4" applyNumberFormat="1" applyFont="1" applyFill="1" applyBorder="1" applyAlignment="1">
      <alignment horizontal="center" vertical="top" wrapText="1"/>
    </xf>
    <xf numFmtId="0" fontId="1" fillId="3" borderId="8" xfId="3" applyFont="1" applyFill="1" applyBorder="1" applyAlignment="1">
      <alignment vertical="top" wrapText="1"/>
    </xf>
    <xf numFmtId="0" fontId="1" fillId="3" borderId="0" xfId="3" applyFont="1" applyFill="1" applyBorder="1" applyAlignment="1">
      <alignment vertical="top" wrapText="1"/>
    </xf>
    <xf numFmtId="0" fontId="1" fillId="3" borderId="11" xfId="3" applyFont="1" applyFill="1" applyBorder="1" applyAlignment="1">
      <alignment vertical="top" wrapText="1"/>
    </xf>
    <xf numFmtId="166" fontId="0" fillId="3" borderId="4" xfId="4" applyNumberFormat="1" applyFont="1" applyFill="1" applyBorder="1" applyAlignment="1">
      <alignment vertical="top"/>
    </xf>
    <xf numFmtId="0" fontId="3" fillId="3" borderId="4" xfId="3" applyFont="1" applyFill="1" applyBorder="1" applyAlignment="1">
      <alignment vertical="top"/>
    </xf>
    <xf numFmtId="0" fontId="1" fillId="4" borderId="4" xfId="3" applyFont="1" applyFill="1" applyBorder="1" applyAlignment="1">
      <alignment horizontal="center" vertical="top"/>
    </xf>
    <xf numFmtId="49" fontId="1" fillId="4" borderId="4" xfId="3" applyNumberFormat="1" applyFont="1" applyFill="1" applyBorder="1" applyAlignment="1">
      <alignment horizontal="right" vertical="top"/>
    </xf>
    <xf numFmtId="49" fontId="4" fillId="4" borderId="4" xfId="3" applyNumberFormat="1" applyFont="1" applyFill="1" applyBorder="1" applyAlignment="1">
      <alignment horizontal="right" vertical="top"/>
    </xf>
    <xf numFmtId="0" fontId="4" fillId="4" borderId="4" xfId="3" applyFont="1" applyFill="1" applyBorder="1" applyAlignment="1">
      <alignment horizontal="right" vertical="top"/>
    </xf>
    <xf numFmtId="166" fontId="16" fillId="4" borderId="4" xfId="4" applyNumberFormat="1" applyFont="1" applyFill="1" applyBorder="1" applyAlignment="1">
      <alignment vertical="top"/>
    </xf>
    <xf numFmtId="166" fontId="4" fillId="4" borderId="4" xfId="3" applyNumberFormat="1" applyFont="1" applyFill="1" applyBorder="1" applyAlignment="1">
      <alignment horizontal="right" vertical="top"/>
    </xf>
    <xf numFmtId="166" fontId="4" fillId="4" borderId="4" xfId="4" applyNumberFormat="1" applyFont="1" applyFill="1" applyBorder="1" applyAlignment="1">
      <alignment vertical="top"/>
    </xf>
    <xf numFmtId="166" fontId="1" fillId="4" borderId="4" xfId="4" applyNumberFormat="1" applyFont="1" applyFill="1" applyBorder="1" applyAlignment="1">
      <alignment vertical="top"/>
    </xf>
    <xf numFmtId="166" fontId="13" fillId="4" borderId="4" xfId="4" applyNumberFormat="1" applyFont="1" applyFill="1" applyBorder="1" applyAlignment="1">
      <alignment vertical="top"/>
    </xf>
    <xf numFmtId="0" fontId="1" fillId="4" borderId="8" xfId="3" applyFont="1" applyFill="1" applyBorder="1" applyAlignment="1">
      <alignment vertical="top"/>
    </xf>
    <xf numFmtId="0" fontId="1" fillId="8" borderId="4" xfId="3" applyFont="1" applyFill="1" applyBorder="1" applyAlignment="1">
      <alignment horizontal="center" vertical="top"/>
    </xf>
    <xf numFmtId="0" fontId="1" fillId="8" borderId="4" xfId="3" applyFont="1" applyFill="1" applyBorder="1" applyAlignment="1">
      <alignment vertical="top" wrapText="1"/>
    </xf>
    <xf numFmtId="0" fontId="1" fillId="8" borderId="4" xfId="3" applyFont="1" applyFill="1" applyBorder="1" applyAlignment="1">
      <alignment vertical="top"/>
    </xf>
    <xf numFmtId="49" fontId="1" fillId="8" borderId="4" xfId="3" applyNumberFormat="1" applyFont="1" applyFill="1" applyBorder="1" applyAlignment="1">
      <alignment horizontal="right" vertical="top"/>
    </xf>
    <xf numFmtId="166" fontId="4" fillId="8" borderId="4" xfId="3" applyNumberFormat="1" applyFont="1" applyFill="1" applyBorder="1" applyAlignment="1">
      <alignment vertical="top"/>
    </xf>
    <xf numFmtId="166" fontId="1" fillId="8" borderId="4" xfId="3" applyNumberFormat="1" applyFont="1" applyFill="1" applyBorder="1" applyAlignment="1">
      <alignment vertical="top"/>
    </xf>
    <xf numFmtId="166" fontId="13" fillId="8" borderId="4" xfId="3" applyNumberFormat="1" applyFont="1" applyFill="1" applyBorder="1" applyAlignment="1">
      <alignment vertical="top"/>
    </xf>
    <xf numFmtId="166" fontId="1" fillId="0" borderId="0" xfId="3" applyNumberFormat="1" applyFont="1" applyAlignment="1">
      <alignment vertical="top"/>
    </xf>
    <xf numFmtId="49" fontId="1" fillId="0" borderId="0" xfId="3" applyNumberFormat="1" applyFont="1" applyAlignment="1">
      <alignment horizontal="right" vertical="top"/>
    </xf>
    <xf numFmtId="164" fontId="0" fillId="0" borderId="0" xfId="5" applyNumberFormat="1" applyFont="1" applyAlignment="1">
      <alignment vertical="top"/>
    </xf>
    <xf numFmtId="0" fontId="19" fillId="0" borderId="0" xfId="3" applyFont="1" applyAlignment="1">
      <alignment horizontal="center" vertical="top"/>
    </xf>
    <xf numFmtId="0" fontId="19" fillId="0" borderId="0" xfId="3" applyFont="1" applyAlignment="1">
      <alignment horizontal="left" vertical="top"/>
    </xf>
    <xf numFmtId="0" fontId="20" fillId="0" borderId="0" xfId="3" applyFont="1" applyAlignment="1">
      <alignment horizontal="left" vertical="top" wrapText="1"/>
    </xf>
    <xf numFmtId="0" fontId="19" fillId="0" borderId="0" xfId="3" applyFont="1" applyBorder="1" applyAlignment="1">
      <alignment horizontal="left" vertical="top"/>
    </xf>
    <xf numFmtId="0" fontId="21" fillId="0" borderId="0" xfId="3" applyFont="1" applyBorder="1" applyAlignment="1">
      <alignment horizontal="left" vertical="top"/>
    </xf>
    <xf numFmtId="49" fontId="21" fillId="0" borderId="0" xfId="3" applyNumberFormat="1" applyFont="1" applyBorder="1" applyAlignment="1">
      <alignment horizontal="right" vertical="top"/>
    </xf>
    <xf numFmtId="0" fontId="21" fillId="0" borderId="7" xfId="3" applyFont="1" applyBorder="1" applyAlignment="1">
      <alignment horizontal="left" vertical="top"/>
    </xf>
    <xf numFmtId="49" fontId="21" fillId="0" borderId="7" xfId="3" applyNumberFormat="1" applyFont="1" applyBorder="1" applyAlignment="1">
      <alignment horizontal="right" vertical="top"/>
    </xf>
    <xf numFmtId="0" fontId="20" fillId="0" borderId="4" xfId="3" applyFont="1" applyBorder="1" applyAlignment="1">
      <alignment horizontal="center" vertical="top"/>
    </xf>
    <xf numFmtId="0" fontId="20" fillId="0" borderId="4" xfId="3" applyFont="1" applyBorder="1" applyAlignment="1">
      <alignment horizontal="left" vertical="top"/>
    </xf>
    <xf numFmtId="49" fontId="20" fillId="0" borderId="4" xfId="3" applyNumberFormat="1" applyFont="1" applyBorder="1" applyAlignment="1">
      <alignment horizontal="right" vertical="top"/>
    </xf>
    <xf numFmtId="0" fontId="20" fillId="0" borderId="4" xfId="3" applyFont="1" applyBorder="1" applyAlignment="1">
      <alignment horizontal="left" vertical="top" wrapText="1"/>
    </xf>
    <xf numFmtId="0" fontId="20" fillId="3" borderId="4" xfId="6" applyFont="1" applyFill="1" applyBorder="1" applyAlignment="1">
      <alignment horizontal="left" vertical="top" wrapText="1"/>
    </xf>
    <xf numFmtId="0" fontId="19" fillId="0" borderId="4" xfId="3" applyFont="1" applyBorder="1" applyAlignment="1">
      <alignment horizontal="left" vertical="top"/>
    </xf>
    <xf numFmtId="0" fontId="19" fillId="0" borderId="4" xfId="3" applyFont="1" applyBorder="1" applyAlignment="1">
      <alignment horizontal="left" vertical="top" wrapText="1"/>
    </xf>
    <xf numFmtId="0" fontId="19" fillId="3" borderId="4" xfId="3" applyFont="1" applyFill="1" applyBorder="1" applyAlignment="1">
      <alignment horizontal="center" vertical="top"/>
    </xf>
    <xf numFmtId="0" fontId="19" fillId="3" borderId="4" xfId="3" applyFont="1" applyFill="1" applyBorder="1" applyAlignment="1">
      <alignment horizontal="left" vertical="top"/>
    </xf>
    <xf numFmtId="0" fontId="19" fillId="3" borderId="4" xfId="3" applyFont="1" applyFill="1" applyBorder="1" applyAlignment="1">
      <alignment horizontal="left" vertical="top" wrapText="1"/>
    </xf>
    <xf numFmtId="49" fontId="19" fillId="3" borderId="4" xfId="3" applyNumberFormat="1" applyFont="1" applyFill="1" applyBorder="1" applyAlignment="1">
      <alignment horizontal="right" vertical="top"/>
    </xf>
    <xf numFmtId="0" fontId="1" fillId="3" borderId="4" xfId="3" applyFill="1" applyBorder="1" applyAlignment="1">
      <alignment wrapText="1"/>
    </xf>
    <xf numFmtId="166" fontId="19" fillId="3" borderId="4" xfId="4" applyNumberFormat="1" applyFont="1" applyFill="1" applyBorder="1" applyAlignment="1">
      <alignment horizontal="center" vertical="top"/>
    </xf>
    <xf numFmtId="166" fontId="19" fillId="3" borderId="4" xfId="4" applyNumberFormat="1" applyFont="1" applyFill="1" applyBorder="1" applyAlignment="1">
      <alignment horizontal="left" vertical="top"/>
    </xf>
    <xf numFmtId="0" fontId="20" fillId="3" borderId="4" xfId="3" applyFont="1" applyFill="1" applyBorder="1" applyAlignment="1">
      <alignment horizontal="left" vertical="top" wrapText="1"/>
    </xf>
    <xf numFmtId="0" fontId="19" fillId="3" borderId="0" xfId="3" applyFont="1" applyFill="1" applyBorder="1" applyAlignment="1">
      <alignment horizontal="left" vertical="top"/>
    </xf>
    <xf numFmtId="0" fontId="19" fillId="0" borderId="4" xfId="3" applyFont="1" applyBorder="1" applyAlignment="1">
      <alignment horizontal="center" vertical="top"/>
    </xf>
    <xf numFmtId="0" fontId="1" fillId="0" borderId="4" xfId="3" applyBorder="1" applyAlignment="1">
      <alignment wrapText="1"/>
    </xf>
    <xf numFmtId="166" fontId="19" fillId="0" borderId="4" xfId="4" applyNumberFormat="1" applyFont="1" applyBorder="1" applyAlignment="1">
      <alignment horizontal="center" vertical="top"/>
    </xf>
    <xf numFmtId="166" fontId="19" fillId="0" borderId="4" xfId="4" applyNumberFormat="1" applyFont="1" applyBorder="1" applyAlignment="1">
      <alignment horizontal="left" vertical="top"/>
    </xf>
    <xf numFmtId="49" fontId="19" fillId="0" borderId="4" xfId="3" applyNumberFormat="1" applyFont="1" applyBorder="1" applyAlignment="1">
      <alignment horizontal="right" vertical="top"/>
    </xf>
    <xf numFmtId="0" fontId="1" fillId="0" borderId="4" xfId="3" applyBorder="1" applyAlignment="1">
      <alignment vertical="top"/>
    </xf>
    <xf numFmtId="0" fontId="19" fillId="3" borderId="4" xfId="8" applyFont="1" applyFill="1" applyBorder="1" applyAlignment="1">
      <alignment horizontal="center" vertical="top" wrapText="1"/>
    </xf>
    <xf numFmtId="0" fontId="19" fillId="3" borderId="4" xfId="8" applyFont="1" applyFill="1" applyBorder="1" applyAlignment="1">
      <alignment vertical="top" wrapText="1"/>
    </xf>
    <xf numFmtId="166" fontId="19" fillId="3" borderId="4" xfId="4" applyNumberFormat="1" applyFont="1" applyFill="1" applyBorder="1" applyAlignment="1">
      <alignment vertical="top" wrapText="1"/>
    </xf>
    <xf numFmtId="164" fontId="19" fillId="3" borderId="4" xfId="9" applyNumberFormat="1" applyFont="1" applyFill="1" applyBorder="1" applyAlignment="1">
      <alignment vertical="top" wrapText="1"/>
    </xf>
    <xf numFmtId="0" fontId="19" fillId="3" borderId="0" xfId="3" applyFont="1" applyFill="1" applyAlignment="1">
      <alignment horizontal="left" vertical="top"/>
    </xf>
    <xf numFmtId="0" fontId="19" fillId="4" borderId="8" xfId="8" applyFont="1" applyFill="1" applyBorder="1" applyAlignment="1">
      <alignment horizontal="center" vertical="top" wrapText="1"/>
    </xf>
    <xf numFmtId="0" fontId="19" fillId="4" borderId="9" xfId="8" applyFont="1" applyFill="1" applyBorder="1" applyAlignment="1">
      <alignment horizontal="center" vertical="top" wrapText="1"/>
    </xf>
    <xf numFmtId="0" fontId="19" fillId="4" borderId="4" xfId="8" applyFont="1" applyFill="1" applyBorder="1" applyAlignment="1">
      <alignment vertical="top" wrapText="1"/>
    </xf>
    <xf numFmtId="49" fontId="19" fillId="4" borderId="4" xfId="3" applyNumberFormat="1" applyFont="1" applyFill="1" applyBorder="1" applyAlignment="1">
      <alignment horizontal="right" vertical="top"/>
    </xf>
    <xf numFmtId="0" fontId="20" fillId="4" borderId="4" xfId="8" applyFont="1" applyFill="1" applyBorder="1" applyAlignment="1">
      <alignment horizontal="right" vertical="top" wrapText="1"/>
    </xf>
    <xf numFmtId="164" fontId="20" fillId="4" borderId="4" xfId="8" applyNumberFormat="1" applyFont="1" applyFill="1" applyBorder="1" applyAlignment="1">
      <alignment horizontal="right" vertical="top" wrapText="1"/>
    </xf>
    <xf numFmtId="166" fontId="19" fillId="4" borderId="4" xfId="4" applyNumberFormat="1" applyFont="1" applyFill="1" applyBorder="1" applyAlignment="1">
      <alignment vertical="top" wrapText="1"/>
    </xf>
    <xf numFmtId="164" fontId="19" fillId="4" borderId="4" xfId="9" applyNumberFormat="1" applyFont="1" applyFill="1" applyBorder="1" applyAlignment="1">
      <alignment vertical="top" wrapText="1"/>
    </xf>
    <xf numFmtId="0" fontId="19" fillId="4" borderId="4" xfId="3" applyFont="1" applyFill="1" applyBorder="1" applyAlignment="1">
      <alignment horizontal="left" vertical="top"/>
    </xf>
    <xf numFmtId="0" fontId="20" fillId="4" borderId="4" xfId="3" applyFont="1" applyFill="1" applyBorder="1" applyAlignment="1">
      <alignment horizontal="left" vertical="top" wrapText="1"/>
    </xf>
    <xf numFmtId="49" fontId="1" fillId="3" borderId="4" xfId="10" applyNumberFormat="1" applyFont="1" applyFill="1" applyBorder="1" applyAlignment="1">
      <alignment horizontal="right" vertical="top" wrapText="1"/>
    </xf>
    <xf numFmtId="164" fontId="19" fillId="3" borderId="4" xfId="8" applyNumberFormat="1" applyFont="1" applyFill="1" applyBorder="1" applyAlignment="1">
      <alignment vertical="top" wrapText="1"/>
    </xf>
    <xf numFmtId="0" fontId="1" fillId="3" borderId="4" xfId="3" applyFill="1" applyBorder="1" applyAlignment="1">
      <alignment horizontal="center" vertical="top"/>
    </xf>
    <xf numFmtId="0" fontId="1" fillId="3" borderId="4" xfId="3" applyFill="1" applyBorder="1" applyAlignment="1">
      <alignment vertical="top" wrapText="1"/>
    </xf>
    <xf numFmtId="0" fontId="1" fillId="3" borderId="4" xfId="3" applyFill="1" applyBorder="1" applyAlignment="1">
      <alignment vertical="top"/>
    </xf>
    <xf numFmtId="0" fontId="1" fillId="0" borderId="4" xfId="10" applyFont="1" applyBorder="1" applyAlignment="1">
      <alignment horizontal="center" vertical="top" wrapText="1"/>
    </xf>
    <xf numFmtId="0" fontId="1" fillId="0" borderId="4" xfId="10" applyFont="1" applyBorder="1" applyAlignment="1">
      <alignment horizontal="left" vertical="top" wrapText="1"/>
    </xf>
    <xf numFmtId="0" fontId="1" fillId="0" borderId="4" xfId="10" applyFont="1" applyBorder="1" applyAlignment="1">
      <alignment vertical="top" wrapText="1"/>
    </xf>
    <xf numFmtId="166" fontId="20" fillId="4" borderId="0" xfId="3" applyNumberFormat="1" applyFont="1" applyFill="1" applyAlignment="1">
      <alignment horizontal="right" vertical="top"/>
    </xf>
    <xf numFmtId="164" fontId="20" fillId="4" borderId="4" xfId="9" applyNumberFormat="1" applyFont="1" applyFill="1" applyBorder="1" applyAlignment="1">
      <alignment vertical="top" wrapText="1"/>
    </xf>
    <xf numFmtId="49" fontId="1" fillId="0" borderId="4" xfId="10" applyNumberFormat="1" applyFont="1" applyBorder="1" applyAlignment="1">
      <alignment horizontal="right" vertical="top" wrapText="1"/>
    </xf>
    <xf numFmtId="0" fontId="19" fillId="3" borderId="4" xfId="3" applyFont="1" applyFill="1" applyBorder="1" applyAlignment="1">
      <alignment horizontal="center" vertical="top" wrapText="1"/>
    </xf>
    <xf numFmtId="49" fontId="19" fillId="3" borderId="4" xfId="3" applyNumberFormat="1" applyFont="1" applyFill="1" applyBorder="1" applyAlignment="1">
      <alignment horizontal="right" vertical="top" wrapText="1"/>
    </xf>
    <xf numFmtId="166" fontId="20" fillId="4" borderId="4" xfId="8" applyNumberFormat="1" applyFont="1" applyFill="1" applyBorder="1" applyAlignment="1">
      <alignment horizontal="right" vertical="top" wrapText="1"/>
    </xf>
    <xf numFmtId="0" fontId="19" fillId="4" borderId="4" xfId="3" applyFont="1" applyFill="1" applyBorder="1" applyAlignment="1">
      <alignment horizontal="center" vertical="top"/>
    </xf>
    <xf numFmtId="0" fontId="20" fillId="4" borderId="4" xfId="3" applyFont="1" applyFill="1" applyBorder="1" applyAlignment="1">
      <alignment horizontal="right" vertical="top"/>
    </xf>
    <xf numFmtId="166" fontId="20" fillId="4" borderId="4" xfId="3" applyNumberFormat="1" applyFont="1" applyFill="1" applyBorder="1" applyAlignment="1">
      <alignment horizontal="right" vertical="top"/>
    </xf>
    <xf numFmtId="166" fontId="19" fillId="4" borderId="4" xfId="4" applyNumberFormat="1" applyFont="1" applyFill="1" applyBorder="1" applyAlignment="1">
      <alignment horizontal="left" vertical="top"/>
    </xf>
    <xf numFmtId="0" fontId="19" fillId="8" borderId="4" xfId="3" applyFont="1" applyFill="1" applyBorder="1" applyAlignment="1">
      <alignment horizontal="center" vertical="top"/>
    </xf>
    <xf numFmtId="0" fontId="19" fillId="8" borderId="4" xfId="3" applyFont="1" applyFill="1" applyBorder="1" applyAlignment="1">
      <alignment horizontal="left" vertical="top"/>
    </xf>
    <xf numFmtId="49" fontId="19" fillId="8" borderId="4" xfId="3" applyNumberFormat="1" applyFont="1" applyFill="1" applyBorder="1" applyAlignment="1">
      <alignment horizontal="right" vertical="top"/>
    </xf>
    <xf numFmtId="166" fontId="20" fillId="8" borderId="4" xfId="3" applyNumberFormat="1" applyFont="1" applyFill="1" applyBorder="1" applyAlignment="1">
      <alignment horizontal="left" vertical="top"/>
    </xf>
    <xf numFmtId="166" fontId="19" fillId="8" borderId="4" xfId="3" applyNumberFormat="1" applyFont="1" applyFill="1" applyBorder="1" applyAlignment="1">
      <alignment horizontal="left" vertical="top"/>
    </xf>
    <xf numFmtId="0" fontId="20" fillId="8" borderId="4" xfId="3" applyFont="1" applyFill="1" applyBorder="1" applyAlignment="1">
      <alignment horizontal="left" vertical="top" wrapText="1"/>
    </xf>
    <xf numFmtId="49" fontId="19" fillId="0" borderId="0" xfId="3" applyNumberFormat="1" applyFont="1" applyAlignment="1">
      <alignment horizontal="right" vertical="top"/>
    </xf>
    <xf numFmtId="0" fontId="6" fillId="0" borderId="0" xfId="11" applyFont="1"/>
    <xf numFmtId="0" fontId="1" fillId="0" borderId="0" xfId="11"/>
    <xf numFmtId="164" fontId="7" fillId="0" borderId="0" xfId="12" applyNumberFormat="1" applyFont="1" applyAlignment="1">
      <alignment horizontal="center"/>
    </xf>
    <xf numFmtId="164" fontId="6" fillId="0" borderId="0" xfId="12" applyNumberFormat="1" applyFont="1"/>
    <xf numFmtId="164" fontId="6" fillId="2" borderId="1" xfId="12" applyNumberFormat="1" applyFont="1" applyFill="1" applyBorder="1" applyAlignment="1">
      <alignment vertical="center"/>
    </xf>
    <xf numFmtId="164" fontId="6" fillId="2" borderId="3" xfId="12" applyNumberFormat="1" applyFont="1" applyFill="1" applyBorder="1" applyAlignment="1">
      <alignment vertical="center"/>
    </xf>
    <xf numFmtId="164" fontId="6" fillId="2" borderId="4" xfId="12" applyNumberFormat="1" applyFont="1" applyFill="1" applyBorder="1" applyAlignment="1">
      <alignment vertical="center" wrapText="1"/>
    </xf>
    <xf numFmtId="164" fontId="6" fillId="3" borderId="3" xfId="12" applyNumberFormat="1" applyFont="1" applyFill="1" applyBorder="1"/>
    <xf numFmtId="164" fontId="6" fillId="4" borderId="4" xfId="12" applyNumberFormat="1" applyFont="1" applyFill="1" applyBorder="1"/>
    <xf numFmtId="164" fontId="7" fillId="4" borderId="4" xfId="12" applyNumberFormat="1" applyFont="1" applyFill="1" applyBorder="1"/>
    <xf numFmtId="49" fontId="8" fillId="5" borderId="3" xfId="12" applyNumberFormat="1" applyFont="1" applyFill="1" applyBorder="1" applyAlignment="1">
      <alignment wrapText="1"/>
    </xf>
    <xf numFmtId="164" fontId="9" fillId="5" borderId="4" xfId="12" applyNumberFormat="1" applyFont="1" applyFill="1" applyBorder="1"/>
    <xf numFmtId="164" fontId="8" fillId="5" borderId="4" xfId="12" applyNumberFormat="1" applyFont="1" applyFill="1" applyBorder="1"/>
    <xf numFmtId="164" fontId="6" fillId="6" borderId="4" xfId="12" applyNumberFormat="1" applyFont="1" applyFill="1" applyBorder="1" applyAlignment="1">
      <alignment vertical="center"/>
    </xf>
    <xf numFmtId="0" fontId="1" fillId="0" borderId="0" xfId="11" applyAlignment="1">
      <alignment vertical="center"/>
    </xf>
    <xf numFmtId="49" fontId="7" fillId="3" borderId="5" xfId="12" applyNumberFormat="1" applyFont="1" applyFill="1" applyBorder="1"/>
    <xf numFmtId="164" fontId="6" fillId="4" borderId="6" xfId="12" applyNumberFormat="1" applyFont="1" applyFill="1" applyBorder="1"/>
    <xf numFmtId="164" fontId="7" fillId="4" borderId="6" xfId="12" applyNumberFormat="1" applyFont="1" applyFill="1" applyBorder="1"/>
    <xf numFmtId="164" fontId="1" fillId="0" borderId="0" xfId="11" applyNumberFormat="1"/>
    <xf numFmtId="0" fontId="22" fillId="0" borderId="0" xfId="13" applyFont="1" applyFill="1" applyAlignment="1">
      <alignment horizontal="center"/>
    </xf>
    <xf numFmtId="0" fontId="23" fillId="0" borderId="0" xfId="13" applyFont="1" applyFill="1" applyAlignment="1">
      <alignment horizontal="left" wrapText="1"/>
    </xf>
    <xf numFmtId="0" fontId="23" fillId="0" borderId="0" xfId="13" applyFont="1" applyFill="1" applyAlignment="1">
      <alignment wrapText="1"/>
    </xf>
    <xf numFmtId="0" fontId="24" fillId="3" borderId="0" xfId="13" applyFont="1" applyFill="1" applyAlignment="1">
      <alignment wrapText="1"/>
    </xf>
    <xf numFmtId="166" fontId="23" fillId="3" borderId="0" xfId="4" applyNumberFormat="1" applyFont="1" applyFill="1" applyAlignment="1">
      <alignment wrapText="1"/>
    </xf>
    <xf numFmtId="166" fontId="23" fillId="0" borderId="0" xfId="4" applyNumberFormat="1" applyFont="1" applyFill="1" applyAlignment="1">
      <alignment wrapText="1"/>
    </xf>
    <xf numFmtId="0" fontId="22" fillId="0" borderId="0" xfId="13" applyFont="1" applyFill="1"/>
    <xf numFmtId="0" fontId="22" fillId="0" borderId="0" xfId="13" applyFont="1" applyFill="1" applyAlignment="1">
      <alignment horizontal="center" vertical="top"/>
    </xf>
    <xf numFmtId="0" fontId="22" fillId="0" borderId="0" xfId="13" applyFont="1" applyFill="1" applyBorder="1"/>
    <xf numFmtId="0" fontId="25" fillId="0" borderId="0" xfId="13" applyFont="1" applyFill="1" applyAlignment="1">
      <alignment horizontal="center"/>
    </xf>
    <xf numFmtId="0" fontId="22" fillId="0" borderId="0" xfId="13" applyFont="1" applyFill="1" applyAlignment="1">
      <alignment wrapText="1"/>
    </xf>
    <xf numFmtId="166" fontId="22" fillId="0" borderId="0" xfId="13" applyNumberFormat="1" applyFont="1" applyFill="1" applyAlignment="1">
      <alignment horizontal="left"/>
    </xf>
    <xf numFmtId="166" fontId="22" fillId="3" borderId="0" xfId="4" applyNumberFormat="1" applyFont="1" applyFill="1"/>
    <xf numFmtId="166" fontId="25" fillId="3" borderId="0" xfId="4" applyNumberFormat="1" applyFont="1" applyFill="1"/>
    <xf numFmtId="166" fontId="22" fillId="0" borderId="0" xfId="4" applyNumberFormat="1" applyFont="1" applyFill="1"/>
    <xf numFmtId="0" fontId="25" fillId="0" borderId="12" xfId="13" applyFont="1" applyFill="1" applyBorder="1" applyAlignment="1">
      <alignment horizontal="center" vertical="top"/>
    </xf>
    <xf numFmtId="0" fontId="25" fillId="0" borderId="12" xfId="13" applyFont="1" applyFill="1" applyBorder="1" applyAlignment="1">
      <alignment horizontal="center" vertical="top" wrapText="1"/>
    </xf>
    <xf numFmtId="0" fontId="25" fillId="0" borderId="12" xfId="13" applyFont="1" applyFill="1" applyBorder="1" applyAlignment="1">
      <alignment vertical="top"/>
    </xf>
    <xf numFmtId="0" fontId="25" fillId="0" borderId="12" xfId="13" applyFont="1" applyFill="1" applyBorder="1" applyAlignment="1">
      <alignment vertical="top" wrapText="1"/>
    </xf>
    <xf numFmtId="0" fontId="25" fillId="0" borderId="12" xfId="13" applyFont="1" applyFill="1" applyBorder="1" applyAlignment="1">
      <alignment horizontal="left" vertical="top" wrapText="1"/>
    </xf>
    <xf numFmtId="0" fontId="25" fillId="0" borderId="13" xfId="13" applyFont="1" applyFill="1" applyBorder="1" applyAlignment="1">
      <alignment vertical="top" wrapText="1"/>
    </xf>
    <xf numFmtId="166" fontId="15" fillId="3" borderId="4" xfId="4" applyNumberFormat="1" applyFont="1" applyFill="1" applyBorder="1" applyAlignment="1">
      <alignment vertical="top"/>
    </xf>
    <xf numFmtId="0" fontId="25" fillId="0" borderId="14" xfId="13" applyFont="1" applyFill="1" applyBorder="1" applyAlignment="1">
      <alignment vertical="top" wrapText="1"/>
    </xf>
    <xf numFmtId="166" fontId="25" fillId="3" borderId="15" xfId="4" applyNumberFormat="1" applyFont="1" applyFill="1" applyBorder="1" applyAlignment="1">
      <alignment vertical="top" wrapText="1"/>
    </xf>
    <xf numFmtId="166" fontId="25" fillId="0" borderId="12" xfId="4" applyNumberFormat="1" applyFont="1" applyFill="1" applyBorder="1" applyAlignment="1">
      <alignment vertical="top" wrapText="1"/>
    </xf>
    <xf numFmtId="0" fontId="26" fillId="0" borderId="12" xfId="13" applyFont="1" applyFill="1" applyBorder="1" applyAlignment="1">
      <alignment horizontal="center" vertical="top" wrapText="1"/>
    </xf>
    <xf numFmtId="0" fontId="26" fillId="0" borderId="13" xfId="13" applyFont="1" applyFill="1" applyBorder="1" applyAlignment="1">
      <alignment horizontal="center" vertical="top" wrapText="1"/>
    </xf>
    <xf numFmtId="0" fontId="25" fillId="0" borderId="4" xfId="13" applyFont="1" applyFill="1" applyBorder="1" applyAlignment="1">
      <alignment vertical="top"/>
    </xf>
    <xf numFmtId="0" fontId="25" fillId="0" borderId="0" xfId="13" applyFont="1" applyFill="1" applyBorder="1"/>
    <xf numFmtId="0" fontId="25" fillId="0" borderId="0" xfId="13" applyFont="1" applyFill="1"/>
    <xf numFmtId="0" fontId="22" fillId="0" borderId="4" xfId="13" applyFont="1" applyFill="1" applyBorder="1" applyAlignment="1">
      <alignment vertical="top"/>
    </xf>
    <xf numFmtId="0" fontId="25" fillId="0" borderId="4" xfId="13" applyFont="1" applyFill="1" applyBorder="1" applyAlignment="1">
      <alignment horizontal="left" vertical="top"/>
    </xf>
    <xf numFmtId="0" fontId="25" fillId="0" borderId="4" xfId="13" applyFont="1" applyFill="1" applyBorder="1" applyAlignment="1">
      <alignment vertical="top" wrapText="1"/>
    </xf>
    <xf numFmtId="166" fontId="25" fillId="3" borderId="4" xfId="4" applyNumberFormat="1" applyFont="1" applyFill="1" applyBorder="1" applyAlignment="1">
      <alignment vertical="top" wrapText="1"/>
    </xf>
    <xf numFmtId="166" fontId="25" fillId="0" borderId="4" xfId="4" applyNumberFormat="1" applyFont="1" applyFill="1" applyBorder="1" applyAlignment="1">
      <alignment vertical="top" wrapText="1"/>
    </xf>
    <xf numFmtId="0" fontId="26" fillId="0" borderId="4" xfId="13" applyFont="1" applyFill="1" applyBorder="1" applyAlignment="1">
      <alignment horizontal="center" vertical="top" wrapText="1"/>
    </xf>
    <xf numFmtId="0" fontId="26" fillId="0" borderId="8" xfId="13" applyFont="1" applyFill="1" applyBorder="1" applyAlignment="1">
      <alignment horizontal="center" vertical="top" wrapText="1"/>
    </xf>
    <xf numFmtId="0" fontId="22" fillId="0" borderId="4" xfId="13" applyFont="1" applyFill="1" applyBorder="1"/>
    <xf numFmtId="0" fontId="13" fillId="3" borderId="16" xfId="14" applyFont="1" applyFill="1" applyBorder="1" applyAlignment="1">
      <alignment horizontal="center" vertical="top" wrapText="1"/>
    </xf>
    <xf numFmtId="0" fontId="13" fillId="3" borderId="16" xfId="14" applyFont="1" applyFill="1" applyBorder="1" applyAlignment="1">
      <alignment horizontal="left" vertical="top" wrapText="1"/>
    </xf>
    <xf numFmtId="0" fontId="22" fillId="0" borderId="17" xfId="13" applyFont="1" applyFill="1" applyBorder="1" applyAlignment="1">
      <alignment vertical="top"/>
    </xf>
    <xf numFmtId="0" fontId="25" fillId="0" borderId="17" xfId="13" applyFont="1" applyFill="1" applyBorder="1" applyAlignment="1">
      <alignment vertical="top"/>
    </xf>
    <xf numFmtId="0" fontId="13" fillId="3" borderId="16" xfId="14" quotePrefix="1" applyFont="1" applyFill="1" applyBorder="1" applyAlignment="1">
      <alignment horizontal="right" vertical="top" wrapText="1"/>
    </xf>
    <xf numFmtId="0" fontId="25" fillId="0" borderId="17" xfId="13" applyFont="1" applyFill="1" applyBorder="1" applyAlignment="1">
      <alignment horizontal="left" vertical="top"/>
    </xf>
    <xf numFmtId="0" fontId="25" fillId="0" borderId="18" xfId="13" applyFont="1" applyFill="1" applyBorder="1" applyAlignment="1">
      <alignment vertical="top" wrapText="1"/>
    </xf>
    <xf numFmtId="0" fontId="22" fillId="0" borderId="19" xfId="13" applyFont="1" applyFill="1" applyBorder="1" applyAlignment="1">
      <alignment vertical="top" wrapText="1"/>
    </xf>
    <xf numFmtId="166" fontId="22" fillId="3" borderId="16" xfId="4" applyNumberFormat="1" applyFont="1" applyFill="1" applyBorder="1" applyAlignment="1">
      <alignment vertical="top" wrapText="1"/>
    </xf>
    <xf numFmtId="166" fontId="22" fillId="0" borderId="17" xfId="4" applyNumberFormat="1" applyFont="1" applyFill="1" applyBorder="1" applyAlignment="1">
      <alignment vertical="top" wrapText="1"/>
    </xf>
    <xf numFmtId="166" fontId="25" fillId="0" borderId="17" xfId="4" applyNumberFormat="1" applyFont="1" applyFill="1" applyBorder="1" applyAlignment="1">
      <alignment vertical="top" wrapText="1"/>
    </xf>
    <xf numFmtId="0" fontId="22" fillId="0" borderId="17" xfId="13" applyFont="1" applyFill="1" applyBorder="1" applyAlignment="1">
      <alignment vertical="top" wrapText="1"/>
    </xf>
    <xf numFmtId="0" fontId="26" fillId="0" borderId="17" xfId="13" applyFont="1" applyFill="1" applyBorder="1" applyAlignment="1">
      <alignment horizontal="center" vertical="top" wrapText="1"/>
    </xf>
    <xf numFmtId="0" fontId="26" fillId="0" borderId="18" xfId="13" applyFont="1" applyFill="1" applyBorder="1" applyAlignment="1">
      <alignment horizontal="center" vertical="top" wrapText="1"/>
    </xf>
    <xf numFmtId="0" fontId="22" fillId="0" borderId="20" xfId="13" applyFont="1" applyFill="1" applyBorder="1" applyAlignment="1">
      <alignment horizontal="center" vertical="top" wrapText="1"/>
    </xf>
    <xf numFmtId="0" fontId="22" fillId="0" borderId="20" xfId="13" applyFont="1" applyFill="1" applyBorder="1" applyAlignment="1">
      <alignment horizontal="center" vertical="top"/>
    </xf>
    <xf numFmtId="0" fontId="22" fillId="0" borderId="20" xfId="13" applyFont="1" applyFill="1" applyBorder="1" applyAlignment="1">
      <alignment horizontal="left" vertical="top" wrapText="1"/>
    </xf>
    <xf numFmtId="0" fontId="22" fillId="0" borderId="20" xfId="13" applyFont="1" applyFill="1" applyBorder="1" applyAlignment="1">
      <alignment vertical="top"/>
    </xf>
    <xf numFmtId="0" fontId="22" fillId="0" borderId="20" xfId="13" applyFont="1" applyFill="1" applyBorder="1" applyAlignment="1">
      <alignment horizontal="right" vertical="top" wrapText="1"/>
    </xf>
    <xf numFmtId="0" fontId="22" fillId="0" borderId="20" xfId="13" applyFont="1" applyFill="1" applyBorder="1" applyAlignment="1">
      <alignment horizontal="left" vertical="top"/>
    </xf>
    <xf numFmtId="0" fontId="22" fillId="0" borderId="20" xfId="13" applyFont="1" applyFill="1" applyBorder="1" applyAlignment="1">
      <alignment vertical="top" wrapText="1"/>
    </xf>
    <xf numFmtId="166" fontId="15" fillId="3" borderId="17" xfId="4" applyNumberFormat="1" applyFont="1" applyFill="1" applyBorder="1" applyAlignment="1">
      <alignment horizontal="right" vertical="top" wrapText="1"/>
    </xf>
    <xf numFmtId="166" fontId="22" fillId="3" borderId="17" xfId="4" applyNumberFormat="1" applyFont="1" applyFill="1" applyBorder="1" applyAlignment="1">
      <alignment horizontal="right" vertical="top" wrapText="1"/>
    </xf>
    <xf numFmtId="166" fontId="22" fillId="0" borderId="20" xfId="4" applyNumberFormat="1" applyFont="1" applyFill="1" applyBorder="1" applyAlignment="1">
      <alignment horizontal="right" vertical="top" wrapText="1"/>
    </xf>
    <xf numFmtId="166" fontId="22" fillId="0" borderId="20" xfId="4" applyNumberFormat="1" applyFont="1" applyFill="1" applyBorder="1" applyAlignment="1">
      <alignment vertical="top"/>
    </xf>
    <xf numFmtId="0" fontId="12" fillId="0" borderId="4" xfId="13" applyFill="1" applyBorder="1" applyAlignment="1">
      <alignment horizontal="center" vertical="top"/>
    </xf>
    <xf numFmtId="0" fontId="12" fillId="0" borderId="8" xfId="13" applyFill="1" applyBorder="1" applyAlignment="1">
      <alignment vertical="top"/>
    </xf>
    <xf numFmtId="0" fontId="22" fillId="0" borderId="0" xfId="13" applyFont="1" applyFill="1" applyBorder="1" applyAlignment="1">
      <alignment vertical="top"/>
    </xf>
    <xf numFmtId="0" fontId="22" fillId="0" borderId="0" xfId="13" applyFont="1" applyFill="1" applyAlignment="1">
      <alignment vertical="top"/>
    </xf>
    <xf numFmtId="0" fontId="22" fillId="3" borderId="20" xfId="13" applyFont="1" applyFill="1" applyBorder="1" applyAlignment="1">
      <alignment horizontal="center" vertical="top" wrapText="1"/>
    </xf>
    <xf numFmtId="0" fontId="22" fillId="3" borderId="20" xfId="13" applyFont="1" applyFill="1" applyBorder="1" applyAlignment="1">
      <alignment horizontal="center" vertical="top"/>
    </xf>
    <xf numFmtId="0" fontId="22" fillId="3" borderId="20" xfId="13" applyFont="1" applyFill="1" applyBorder="1" applyAlignment="1">
      <alignment horizontal="left" vertical="top" wrapText="1"/>
    </xf>
    <xf numFmtId="0" fontId="22" fillId="3" borderId="20" xfId="13" applyFont="1" applyFill="1" applyBorder="1" applyAlignment="1">
      <alignment vertical="top"/>
    </xf>
    <xf numFmtId="0" fontId="22" fillId="3" borderId="20" xfId="13" applyFont="1" applyFill="1" applyBorder="1" applyAlignment="1">
      <alignment horizontal="right" vertical="top" wrapText="1"/>
    </xf>
    <xf numFmtId="0" fontId="22" fillId="3" borderId="20" xfId="13" applyFont="1" applyFill="1" applyBorder="1" applyAlignment="1">
      <alignment horizontal="left" vertical="top"/>
    </xf>
    <xf numFmtId="0" fontId="22" fillId="3" borderId="20" xfId="13" applyFont="1" applyFill="1" applyBorder="1" applyAlignment="1">
      <alignment vertical="top" wrapText="1"/>
    </xf>
    <xf numFmtId="166" fontId="15" fillId="3" borderId="20" xfId="4" applyNumberFormat="1" applyFont="1" applyFill="1" applyBorder="1" applyAlignment="1">
      <alignment horizontal="right" vertical="top" wrapText="1"/>
    </xf>
    <xf numFmtId="166" fontId="22" fillId="3" borderId="20" xfId="4" applyNumberFormat="1" applyFont="1" applyFill="1" applyBorder="1" applyAlignment="1">
      <alignment horizontal="right" vertical="top" wrapText="1"/>
    </xf>
    <xf numFmtId="166" fontId="22" fillId="3" borderId="20" xfId="4" applyNumberFormat="1" applyFont="1" applyFill="1" applyBorder="1" applyAlignment="1">
      <alignment vertical="top"/>
    </xf>
    <xf numFmtId="0" fontId="12" fillId="3" borderId="4" xfId="13" applyFill="1" applyBorder="1" applyAlignment="1">
      <alignment horizontal="center" vertical="top"/>
    </xf>
    <xf numFmtId="0" fontId="12" fillId="3" borderId="8" xfId="13" applyFill="1" applyBorder="1" applyAlignment="1">
      <alignment vertical="top"/>
    </xf>
    <xf numFmtId="0" fontId="22" fillId="3" borderId="4" xfId="13" applyFont="1" applyFill="1" applyBorder="1" applyAlignment="1">
      <alignment vertical="top"/>
    </xf>
    <xf numFmtId="0" fontId="22" fillId="3" borderId="0" xfId="13" applyFont="1" applyFill="1" applyBorder="1" applyAlignment="1">
      <alignment vertical="top"/>
    </xf>
    <xf numFmtId="0" fontId="22" fillId="3" borderId="0" xfId="13" applyFont="1" applyFill="1" applyAlignment="1">
      <alignment vertical="top"/>
    </xf>
    <xf numFmtId="166" fontId="15" fillId="3" borderId="20" xfId="4" applyNumberFormat="1" applyFont="1" applyFill="1" applyBorder="1" applyAlignment="1">
      <alignment vertical="top"/>
    </xf>
    <xf numFmtId="0" fontId="15" fillId="3" borderId="20" xfId="13" applyFont="1" applyFill="1" applyBorder="1" applyAlignment="1">
      <alignment vertical="top" wrapText="1"/>
    </xf>
    <xf numFmtId="0" fontId="22" fillId="3" borderId="21" xfId="13" applyFont="1" applyFill="1" applyBorder="1" applyAlignment="1">
      <alignment vertical="top"/>
    </xf>
    <xf numFmtId="0" fontId="22" fillId="3" borderId="4" xfId="13" applyFont="1" applyFill="1" applyBorder="1"/>
    <xf numFmtId="0" fontId="22" fillId="3" borderId="0" xfId="13" applyFont="1" applyFill="1" applyBorder="1"/>
    <xf numFmtId="0" fontId="22" fillId="3" borderId="0" xfId="13" applyFont="1" applyFill="1"/>
    <xf numFmtId="0" fontId="22" fillId="0" borderId="21" xfId="13" applyFont="1" applyFill="1" applyBorder="1" applyAlignment="1">
      <alignment vertical="top"/>
    </xf>
    <xf numFmtId="0" fontId="15" fillId="0" borderId="20" xfId="13" applyFont="1" applyFill="1" applyBorder="1" applyAlignment="1">
      <alignment vertical="top" wrapText="1"/>
    </xf>
    <xf numFmtId="166" fontId="15" fillId="0" borderId="20" xfId="4" applyNumberFormat="1" applyFont="1" applyFill="1" applyBorder="1" applyAlignment="1">
      <alignment vertical="top"/>
    </xf>
    <xf numFmtId="0" fontId="31" fillId="0" borderId="20" xfId="13" applyFont="1" applyFill="1" applyBorder="1" applyAlignment="1">
      <alignment horizontal="left" vertical="top" wrapText="1"/>
    </xf>
    <xf numFmtId="0" fontId="15" fillId="3" borderId="20" xfId="13" applyFont="1" applyFill="1" applyBorder="1" applyAlignment="1">
      <alignment horizontal="center" vertical="top"/>
    </xf>
    <xf numFmtId="0" fontId="15" fillId="3" borderId="20" xfId="13" applyFont="1" applyFill="1" applyBorder="1" applyAlignment="1">
      <alignment vertical="top"/>
    </xf>
    <xf numFmtId="0" fontId="15" fillId="3" borderId="20" xfId="13" applyFont="1" applyFill="1" applyBorder="1" applyAlignment="1">
      <alignment horizontal="left" vertical="top"/>
    </xf>
    <xf numFmtId="0" fontId="15" fillId="3" borderId="21" xfId="13" applyFont="1" applyFill="1" applyBorder="1" applyAlignment="1">
      <alignment vertical="top"/>
    </xf>
    <xf numFmtId="0" fontId="15" fillId="3" borderId="4" xfId="13" applyFont="1" applyFill="1" applyBorder="1"/>
    <xf numFmtId="0" fontId="15" fillId="3" borderId="0" xfId="13" applyFont="1" applyFill="1" applyBorder="1"/>
    <xf numFmtId="0" fontId="15" fillId="3" borderId="0" xfId="13" applyFont="1" applyFill="1"/>
    <xf numFmtId="0" fontId="15" fillId="3" borderId="13" xfId="13" applyFont="1" applyFill="1" applyBorder="1" applyAlignment="1">
      <alignment vertical="top"/>
    </xf>
    <xf numFmtId="0" fontId="22" fillId="0" borderId="20" xfId="13" applyFont="1" applyFill="1" applyBorder="1" applyAlignment="1">
      <alignment horizontal="right" vertical="top"/>
    </xf>
    <xf numFmtId="166" fontId="15" fillId="3" borderId="20" xfId="4" applyNumberFormat="1" applyFont="1" applyFill="1" applyBorder="1" applyAlignment="1">
      <alignment horizontal="left" vertical="top"/>
    </xf>
    <xf numFmtId="166" fontId="15" fillId="0" borderId="20" xfId="4" applyNumberFormat="1" applyFont="1" applyFill="1" applyBorder="1" applyAlignment="1">
      <alignment horizontal="left" vertical="top"/>
    </xf>
    <xf numFmtId="166" fontId="22" fillId="0" borderId="20" xfId="4" applyNumberFormat="1" applyFont="1" applyFill="1" applyBorder="1" applyAlignment="1">
      <alignment horizontal="left" vertical="top"/>
    </xf>
    <xf numFmtId="0" fontId="22" fillId="0" borderId="21" xfId="13" applyFont="1" applyFill="1" applyBorder="1" applyAlignment="1">
      <alignment horizontal="center" vertical="top"/>
    </xf>
    <xf numFmtId="0" fontId="22" fillId="0" borderId="8" xfId="13" applyFont="1" applyFill="1" applyBorder="1" applyAlignment="1">
      <alignment horizontal="left" vertical="top"/>
    </xf>
    <xf numFmtId="0" fontId="22" fillId="0" borderId="4" xfId="13" applyFont="1" applyFill="1" applyBorder="1" applyAlignment="1">
      <alignment horizontal="left" vertical="top"/>
    </xf>
    <xf numFmtId="0" fontId="22" fillId="0" borderId="0" xfId="13" applyFont="1" applyFill="1" applyBorder="1" applyAlignment="1">
      <alignment horizontal="left" vertical="top"/>
    </xf>
    <xf numFmtId="0" fontId="22" fillId="0" borderId="0" xfId="13" applyFont="1" applyFill="1" applyAlignment="1">
      <alignment horizontal="left" vertical="top"/>
    </xf>
    <xf numFmtId="0" fontId="13" fillId="3" borderId="4" xfId="13" applyFont="1" applyFill="1" applyBorder="1" applyAlignment="1">
      <alignment horizontal="center" vertical="top" wrapText="1"/>
    </xf>
    <xf numFmtId="0" fontId="12" fillId="0" borderId="4" xfId="13" applyBorder="1" applyAlignment="1">
      <alignment vertical="top" wrapText="1"/>
    </xf>
    <xf numFmtId="0" fontId="13" fillId="3" borderId="4" xfId="13" applyFont="1" applyFill="1" applyBorder="1" applyAlignment="1">
      <alignment horizontal="left" vertical="top" wrapText="1"/>
    </xf>
    <xf numFmtId="0" fontId="12" fillId="0" borderId="4" xfId="13" applyBorder="1" applyAlignment="1">
      <alignment horizontal="left" vertical="top" wrapText="1"/>
    </xf>
    <xf numFmtId="166" fontId="13" fillId="3" borderId="4" xfId="4" applyNumberFormat="1" applyFont="1" applyFill="1" applyBorder="1" applyAlignment="1">
      <alignment horizontal="right" vertical="top" wrapText="1"/>
    </xf>
    <xf numFmtId="166" fontId="12" fillId="0" borderId="4" xfId="4" applyNumberFormat="1" applyFont="1" applyBorder="1" applyAlignment="1">
      <alignment vertical="top"/>
    </xf>
    <xf numFmtId="0" fontId="12" fillId="0" borderId="8" xfId="13" applyBorder="1" applyAlignment="1">
      <alignment vertical="top" wrapText="1"/>
    </xf>
    <xf numFmtId="0" fontId="13" fillId="3" borderId="4" xfId="13" applyFont="1" applyFill="1" applyBorder="1" applyAlignment="1">
      <alignment horizontal="center" vertical="top"/>
    </xf>
    <xf numFmtId="0" fontId="13" fillId="3" borderId="8" xfId="13" applyFont="1" applyFill="1" applyBorder="1" applyAlignment="1">
      <alignment horizontal="center" vertical="top"/>
    </xf>
    <xf numFmtId="0" fontId="12" fillId="0" borderId="4" xfId="13" applyFont="1" applyBorder="1" applyAlignment="1">
      <alignment vertical="top"/>
    </xf>
    <xf numFmtId="165" fontId="13" fillId="3" borderId="4" xfId="15" applyFont="1" applyFill="1" applyBorder="1" applyAlignment="1">
      <alignment horizontal="left" vertical="top" wrapText="1"/>
    </xf>
    <xf numFmtId="0" fontId="12" fillId="3" borderId="4" xfId="13" applyFill="1" applyBorder="1" applyAlignment="1">
      <alignment vertical="top" wrapText="1"/>
    </xf>
    <xf numFmtId="0" fontId="12" fillId="3" borderId="4" xfId="13" applyFont="1" applyFill="1" applyBorder="1" applyAlignment="1">
      <alignment vertical="top"/>
    </xf>
    <xf numFmtId="166" fontId="12" fillId="3" borderId="4" xfId="4" applyNumberFormat="1" applyFont="1" applyFill="1" applyBorder="1" applyAlignment="1">
      <alignment vertical="top"/>
    </xf>
    <xf numFmtId="14" fontId="13" fillId="3" borderId="4" xfId="13" applyNumberFormat="1" applyFont="1" applyFill="1" applyBorder="1" applyAlignment="1">
      <alignment horizontal="left" vertical="top" wrapText="1"/>
    </xf>
    <xf numFmtId="0" fontId="12" fillId="3" borderId="8" xfId="13" applyFill="1" applyBorder="1" applyAlignment="1">
      <alignment vertical="top" wrapText="1"/>
    </xf>
    <xf numFmtId="0" fontId="12" fillId="3" borderId="4" xfId="13" applyFill="1" applyBorder="1" applyAlignment="1">
      <alignment horizontal="center" vertical="top" wrapText="1"/>
    </xf>
    <xf numFmtId="0" fontId="12" fillId="3" borderId="4" xfId="13" applyFont="1" applyFill="1" applyBorder="1" applyAlignment="1">
      <alignment horizontal="center" vertical="top" wrapText="1"/>
    </xf>
    <xf numFmtId="0" fontId="33" fillId="3" borderId="4" xfId="13" applyFont="1" applyFill="1" applyBorder="1" applyAlignment="1">
      <alignment horizontal="left" vertical="top" wrapText="1"/>
    </xf>
    <xf numFmtId="0" fontId="12" fillId="3" borderId="4" xfId="13" applyFill="1" applyBorder="1" applyAlignment="1">
      <alignment horizontal="left" vertical="top" wrapText="1"/>
    </xf>
    <xf numFmtId="0" fontId="12" fillId="3" borderId="4" xfId="13" applyFont="1" applyFill="1" applyBorder="1" applyAlignment="1">
      <alignment horizontal="left" vertical="top" wrapText="1"/>
    </xf>
    <xf numFmtId="166" fontId="15" fillId="3" borderId="4" xfId="4" applyNumberFormat="1" applyFont="1" applyFill="1" applyBorder="1" applyAlignment="1">
      <alignment horizontal="left" vertical="top" wrapText="1"/>
    </xf>
    <xf numFmtId="166" fontId="12" fillId="3" borderId="4" xfId="4" applyNumberFormat="1" applyFont="1" applyFill="1" applyBorder="1" applyAlignment="1">
      <alignment horizontal="left" vertical="top" wrapText="1"/>
    </xf>
    <xf numFmtId="0" fontId="12" fillId="0" borderId="4" xfId="13" applyBorder="1" applyAlignment="1">
      <alignment horizontal="center" vertical="top" wrapText="1"/>
    </xf>
    <xf numFmtId="0" fontId="12" fillId="0" borderId="8" xfId="13" applyBorder="1" applyAlignment="1">
      <alignment horizontal="left" vertical="top" wrapText="1"/>
    </xf>
    <xf numFmtId="0" fontId="12" fillId="0" borderId="4" xfId="13" applyBorder="1" applyAlignment="1">
      <alignment horizontal="center" vertical="top"/>
    </xf>
    <xf numFmtId="0" fontId="12" fillId="0" borderId="8" xfId="13" applyFont="1" applyBorder="1" applyAlignment="1">
      <alignment horizontal="center" vertical="top"/>
    </xf>
    <xf numFmtId="0" fontId="22" fillId="9" borderId="4" xfId="13" applyFont="1" applyFill="1" applyBorder="1" applyAlignment="1">
      <alignment vertical="top" wrapText="1"/>
    </xf>
    <xf numFmtId="0" fontId="12" fillId="0" borderId="4" xfId="13" applyBorder="1" applyAlignment="1">
      <alignment vertical="top"/>
    </xf>
    <xf numFmtId="0" fontId="12" fillId="0" borderId="4" xfId="13" applyBorder="1" applyAlignment="1">
      <alignment horizontal="left" vertical="top"/>
    </xf>
    <xf numFmtId="0" fontId="12" fillId="0" borderId="8" xfId="13" applyBorder="1" applyAlignment="1">
      <alignment vertical="top"/>
    </xf>
    <xf numFmtId="0" fontId="12" fillId="3" borderId="4" xfId="13" applyFont="1" applyFill="1" applyBorder="1" applyAlignment="1">
      <alignment horizontal="center" vertical="top"/>
    </xf>
    <xf numFmtId="0" fontId="34" fillId="3" borderId="4" xfId="13" applyFont="1" applyFill="1" applyBorder="1" applyAlignment="1">
      <alignment vertical="top" wrapText="1"/>
    </xf>
    <xf numFmtId="0" fontId="12" fillId="3" borderId="4" xfId="13" applyFont="1" applyFill="1" applyBorder="1" applyAlignment="1">
      <alignment vertical="top" wrapText="1"/>
    </xf>
    <xf numFmtId="166" fontId="15" fillId="3" borderId="4" xfId="4" applyNumberFormat="1" applyFont="1" applyFill="1" applyBorder="1" applyAlignment="1">
      <alignment horizontal="right" vertical="top"/>
    </xf>
    <xf numFmtId="0" fontId="12" fillId="3" borderId="4" xfId="13" applyFill="1" applyBorder="1" applyAlignment="1">
      <alignment vertical="top"/>
    </xf>
    <xf numFmtId="0" fontId="12" fillId="3" borderId="4" xfId="13" applyFill="1" applyBorder="1" applyAlignment="1">
      <alignment horizontal="left" vertical="top"/>
    </xf>
    <xf numFmtId="0" fontId="22" fillId="3" borderId="4" xfId="14" applyFont="1" applyFill="1" applyBorder="1" applyAlignment="1">
      <alignment horizontal="center" vertical="top" wrapText="1"/>
    </xf>
    <xf numFmtId="0" fontId="22" fillId="3" borderId="4" xfId="14" applyFont="1" applyFill="1" applyBorder="1" applyAlignment="1">
      <alignment vertical="top" wrapText="1"/>
    </xf>
    <xf numFmtId="0" fontId="22" fillId="3" borderId="4" xfId="13" applyFont="1" applyFill="1" applyBorder="1" applyAlignment="1">
      <alignment horizontal="left" vertical="top"/>
    </xf>
    <xf numFmtId="0" fontId="22" fillId="3" borderId="4" xfId="14" applyFont="1" applyFill="1" applyBorder="1" applyAlignment="1">
      <alignment horizontal="left" vertical="top" wrapText="1"/>
    </xf>
    <xf numFmtId="166" fontId="22" fillId="3" borderId="4" xfId="4" applyNumberFormat="1" applyFont="1" applyFill="1" applyBorder="1" applyAlignment="1">
      <alignment vertical="top"/>
    </xf>
    <xf numFmtId="0" fontId="13" fillId="3" borderId="15" xfId="13" applyFont="1" applyFill="1" applyBorder="1" applyAlignment="1">
      <alignment horizontal="center" vertical="top"/>
    </xf>
    <xf numFmtId="0" fontId="13" fillId="3" borderId="15" xfId="13" applyFont="1" applyFill="1" applyBorder="1" applyAlignment="1">
      <alignment horizontal="left" vertical="top" wrapText="1"/>
    </xf>
    <xf numFmtId="14" fontId="13" fillId="3" borderId="15" xfId="13" applyNumberFormat="1" applyFont="1" applyFill="1" applyBorder="1" applyAlignment="1">
      <alignment horizontal="left" vertical="top"/>
    </xf>
    <xf numFmtId="166" fontId="13" fillId="3" borderId="15" xfId="4" applyNumberFormat="1" applyFont="1" applyFill="1" applyBorder="1" applyAlignment="1">
      <alignment horizontal="left" vertical="top" wrapText="1"/>
    </xf>
    <xf numFmtId="166" fontId="12" fillId="3" borderId="15" xfId="4" applyNumberFormat="1" applyFont="1" applyFill="1" applyBorder="1" applyAlignment="1">
      <alignment vertical="top" wrapText="1"/>
    </xf>
    <xf numFmtId="166" fontId="0" fillId="3" borderId="15" xfId="4" applyNumberFormat="1" applyFont="1" applyFill="1" applyBorder="1" applyAlignment="1">
      <alignment vertical="top" wrapText="1"/>
    </xf>
    <xf numFmtId="0" fontId="13" fillId="3" borderId="15" xfId="13" applyFont="1" applyFill="1" applyBorder="1" applyAlignment="1">
      <alignment horizontal="center" vertical="top" wrapText="1"/>
    </xf>
    <xf numFmtId="0" fontId="13" fillId="3" borderId="22" xfId="13" applyFont="1" applyFill="1" applyBorder="1" applyAlignment="1">
      <alignment horizontal="left" vertical="top" wrapText="1"/>
    </xf>
    <xf numFmtId="0" fontId="13" fillId="4" borderId="4" xfId="13" applyFont="1" applyFill="1" applyBorder="1" applyAlignment="1">
      <alignment horizontal="center" vertical="top"/>
    </xf>
    <xf numFmtId="0" fontId="14" fillId="4" borderId="4" xfId="13" applyFont="1" applyFill="1" applyBorder="1" applyAlignment="1">
      <alignment horizontal="center" vertical="top"/>
    </xf>
    <xf numFmtId="0" fontId="13" fillId="4" borderId="4" xfId="13" applyFont="1" applyFill="1" applyBorder="1" applyAlignment="1">
      <alignment horizontal="left" vertical="top" wrapText="1"/>
    </xf>
    <xf numFmtId="14" fontId="13" fillId="4" borderId="4" xfId="13" applyNumberFormat="1" applyFont="1" applyFill="1" applyBorder="1" applyAlignment="1">
      <alignment horizontal="right" vertical="top"/>
    </xf>
    <xf numFmtId="14" fontId="13" fillId="4" borderId="4" xfId="13" applyNumberFormat="1" applyFont="1" applyFill="1" applyBorder="1" applyAlignment="1">
      <alignment horizontal="left" vertical="top" wrapText="1"/>
    </xf>
    <xf numFmtId="14" fontId="14" fillId="4" borderId="4" xfId="13" applyNumberFormat="1" applyFont="1" applyFill="1" applyBorder="1" applyAlignment="1">
      <alignment horizontal="right" vertical="top"/>
    </xf>
    <xf numFmtId="166" fontId="35" fillId="4" borderId="4" xfId="4" applyNumberFormat="1" applyFont="1" applyFill="1" applyBorder="1" applyAlignment="1">
      <alignment vertical="top" wrapText="1"/>
    </xf>
    <xf numFmtId="166" fontId="14" fillId="4" borderId="4" xfId="4" applyNumberFormat="1" applyFont="1" applyFill="1" applyBorder="1" applyAlignment="1">
      <alignment horizontal="left" vertical="top" wrapText="1"/>
    </xf>
    <xf numFmtId="0" fontId="13" fillId="4" borderId="4" xfId="13" applyFont="1" applyFill="1" applyBorder="1" applyAlignment="1">
      <alignment horizontal="center" vertical="top" wrapText="1"/>
    </xf>
    <xf numFmtId="0" fontId="13" fillId="4" borderId="8" xfId="13" applyFont="1" applyFill="1" applyBorder="1" applyAlignment="1">
      <alignment horizontal="left" vertical="top" wrapText="1"/>
    </xf>
    <xf numFmtId="0" fontId="22" fillId="4" borderId="4" xfId="13" applyFont="1" applyFill="1" applyBorder="1"/>
    <xf numFmtId="0" fontId="4" fillId="3" borderId="4" xfId="13" applyFont="1" applyFill="1" applyBorder="1" applyAlignment="1">
      <alignment horizontal="center" vertical="top" wrapText="1"/>
    </xf>
    <xf numFmtId="168" fontId="5" fillId="3" borderId="4" xfId="16" applyNumberFormat="1" applyFont="1" applyFill="1" applyBorder="1" applyAlignment="1">
      <alignment horizontal="right" vertical="top" wrapText="1"/>
    </xf>
    <xf numFmtId="0" fontId="37" fillId="3" borderId="4" xfId="13" applyFont="1" applyFill="1" applyBorder="1" applyAlignment="1">
      <alignment horizontal="left" vertical="top" wrapText="1"/>
    </xf>
    <xf numFmtId="14" fontId="37" fillId="3" borderId="4" xfId="13" applyNumberFormat="1" applyFont="1" applyFill="1" applyBorder="1" applyAlignment="1">
      <alignment horizontal="left" vertical="top" wrapText="1"/>
    </xf>
    <xf numFmtId="0" fontId="37" fillId="3" borderId="4" xfId="13" applyFont="1" applyFill="1" applyBorder="1" applyAlignment="1">
      <alignment horizontal="left" vertical="top"/>
    </xf>
    <xf numFmtId="0" fontId="38" fillId="3" borderId="4" xfId="13" applyFont="1" applyFill="1" applyBorder="1" applyAlignment="1">
      <alignment horizontal="right" vertical="top" wrapText="1" indent="1"/>
    </xf>
    <xf numFmtId="166" fontId="5" fillId="3" borderId="4" xfId="4" applyNumberFormat="1" applyFont="1" applyFill="1" applyBorder="1" applyAlignment="1">
      <alignment horizontal="left" vertical="top" wrapText="1"/>
    </xf>
    <xf numFmtId="0" fontId="1" fillId="3" borderId="4" xfId="13" applyFont="1" applyFill="1" applyBorder="1" applyAlignment="1">
      <alignment vertical="top" wrapText="1"/>
    </xf>
    <xf numFmtId="166" fontId="14" fillId="3" borderId="4" xfId="4" applyNumberFormat="1" applyFont="1" applyFill="1" applyBorder="1" applyAlignment="1">
      <alignment horizontal="left" vertical="top" wrapText="1"/>
    </xf>
    <xf numFmtId="166" fontId="13" fillId="3" borderId="4" xfId="4" applyNumberFormat="1" applyFont="1" applyFill="1" applyBorder="1" applyAlignment="1">
      <alignment horizontal="left" vertical="top" wrapText="1"/>
    </xf>
    <xf numFmtId="166" fontId="4" fillId="3" borderId="4" xfId="4" applyNumberFormat="1" applyFont="1" applyFill="1" applyBorder="1" applyAlignment="1">
      <alignment vertical="top" wrapText="1"/>
    </xf>
    <xf numFmtId="0" fontId="12" fillId="3" borderId="8" xfId="13" applyFill="1" applyBorder="1" applyAlignment="1">
      <alignment horizontal="left" vertical="top" wrapText="1"/>
    </xf>
    <xf numFmtId="0" fontId="22" fillId="3" borderId="0" xfId="13" applyFont="1" applyFill="1" applyBorder="1" applyAlignment="1">
      <alignment horizontal="left" vertical="top"/>
    </xf>
    <xf numFmtId="0" fontId="22" fillId="3" borderId="0" xfId="13" applyFont="1" applyFill="1" applyAlignment="1">
      <alignment horizontal="left" vertical="top"/>
    </xf>
    <xf numFmtId="0" fontId="12" fillId="3" borderId="9" xfId="13" applyFill="1" applyBorder="1" applyAlignment="1">
      <alignment horizontal="center" vertical="top" wrapText="1"/>
    </xf>
    <xf numFmtId="166" fontId="12" fillId="3" borderId="4" xfId="4" applyNumberFormat="1" applyFont="1" applyFill="1" applyBorder="1" applyAlignment="1">
      <alignment vertical="top" wrapText="1"/>
    </xf>
    <xf numFmtId="166" fontId="15" fillId="3" borderId="4" xfId="4" applyNumberFormat="1" applyFont="1" applyFill="1" applyBorder="1" applyAlignment="1">
      <alignment vertical="top" wrapText="1"/>
    </xf>
    <xf numFmtId="166" fontId="0" fillId="3" borderId="4" xfId="4" applyNumberFormat="1" applyFont="1" applyFill="1" applyBorder="1" applyAlignment="1">
      <alignment vertical="top" wrapText="1"/>
    </xf>
    <xf numFmtId="0" fontId="12" fillId="0" borderId="9" xfId="13" applyBorder="1" applyAlignment="1">
      <alignment horizontal="center" vertical="top" wrapText="1"/>
    </xf>
    <xf numFmtId="0" fontId="13" fillId="0" borderId="4" xfId="13" applyFont="1" applyBorder="1" applyAlignment="1">
      <alignment horizontal="center" vertical="top"/>
    </xf>
    <xf numFmtId="0" fontId="13" fillId="0" borderId="8" xfId="13" applyFont="1" applyBorder="1" applyAlignment="1">
      <alignment horizontal="center" vertical="top"/>
    </xf>
    <xf numFmtId="0" fontId="12" fillId="0" borderId="4" xfId="13" applyFont="1" applyBorder="1" applyAlignment="1">
      <alignment horizontal="left" vertical="top"/>
    </xf>
    <xf numFmtId="0" fontId="16" fillId="0" borderId="4" xfId="13" applyFont="1" applyBorder="1" applyAlignment="1">
      <alignment vertical="top" wrapText="1"/>
    </xf>
    <xf numFmtId="0" fontId="12" fillId="0" borderId="4" xfId="13" applyFont="1" applyBorder="1" applyAlignment="1">
      <alignment horizontal="center" vertical="top" wrapText="1"/>
    </xf>
    <xf numFmtId="0" fontId="12" fillId="0" borderId="4" xfId="13" applyFont="1" applyBorder="1" applyAlignment="1">
      <alignment vertical="top" wrapText="1"/>
    </xf>
    <xf numFmtId="0" fontId="12" fillId="0" borderId="4" xfId="13" applyFont="1" applyBorder="1" applyAlignment="1">
      <alignment horizontal="left" vertical="top" wrapText="1"/>
    </xf>
    <xf numFmtId="166" fontId="12" fillId="0" borderId="4" xfId="4" applyNumberFormat="1" applyFont="1" applyBorder="1" applyAlignment="1">
      <alignment vertical="top" wrapText="1"/>
    </xf>
    <xf numFmtId="0" fontId="12" fillId="0" borderId="23" xfId="13" applyBorder="1" applyAlignment="1">
      <alignment horizontal="center" vertical="top"/>
    </xf>
    <xf numFmtId="166" fontId="12" fillId="0" borderId="4" xfId="4" applyNumberFormat="1" applyFont="1" applyBorder="1" applyAlignment="1">
      <alignment horizontal="left" vertical="top"/>
    </xf>
    <xf numFmtId="0" fontId="15" fillId="4" borderId="23" xfId="13" applyFont="1" applyFill="1" applyBorder="1" applyAlignment="1">
      <alignment horizontal="center" vertical="top"/>
    </xf>
    <xf numFmtId="0" fontId="15" fillId="4" borderId="15" xfId="13" applyFont="1" applyFill="1" applyBorder="1" applyAlignment="1">
      <alignment horizontal="center" vertical="top" wrapText="1"/>
    </xf>
    <xf numFmtId="0" fontId="35" fillId="4" borderId="22" xfId="13" applyFont="1" applyFill="1" applyBorder="1" applyAlignment="1">
      <alignment horizontal="center" vertical="top"/>
    </xf>
    <xf numFmtId="0" fontId="15" fillId="4" borderId="15" xfId="13" applyFont="1" applyFill="1" applyBorder="1" applyAlignment="1">
      <alignment vertical="top" wrapText="1"/>
    </xf>
    <xf numFmtId="0" fontId="15" fillId="4" borderId="15" xfId="13" applyFont="1" applyFill="1" applyBorder="1" applyAlignment="1">
      <alignment vertical="top"/>
    </xf>
    <xf numFmtId="0" fontId="15" fillId="4" borderId="15" xfId="13" applyFont="1" applyFill="1" applyBorder="1" applyAlignment="1">
      <alignment horizontal="right" vertical="top"/>
    </xf>
    <xf numFmtId="0" fontId="35" fillId="4" borderId="15" xfId="13" applyFont="1" applyFill="1" applyBorder="1" applyAlignment="1">
      <alignment vertical="top"/>
    </xf>
    <xf numFmtId="14" fontId="35" fillId="4" borderId="15" xfId="13" applyNumberFormat="1" applyFont="1" applyFill="1" applyBorder="1" applyAlignment="1">
      <alignment horizontal="left" vertical="top"/>
    </xf>
    <xf numFmtId="0" fontId="35" fillId="4" borderId="15" xfId="13" applyFont="1" applyFill="1" applyBorder="1" applyAlignment="1">
      <alignment horizontal="right" vertical="top" wrapText="1"/>
    </xf>
    <xf numFmtId="166" fontId="35" fillId="4" borderId="15" xfId="4" applyNumberFormat="1" applyFont="1" applyFill="1" applyBorder="1" applyAlignment="1">
      <alignment vertical="top"/>
    </xf>
    <xf numFmtId="166" fontId="15" fillId="4" borderId="15" xfId="4" applyNumberFormat="1" applyFont="1" applyFill="1" applyBorder="1" applyAlignment="1">
      <alignment horizontal="left" vertical="top"/>
    </xf>
    <xf numFmtId="0" fontId="15" fillId="4" borderId="15" xfId="13" applyFont="1" applyFill="1" applyBorder="1" applyAlignment="1">
      <alignment horizontal="center" vertical="top"/>
    </xf>
    <xf numFmtId="0" fontId="15" fillId="4" borderId="22" xfId="13" applyFont="1" applyFill="1" applyBorder="1" applyAlignment="1">
      <alignment vertical="top" wrapText="1"/>
    </xf>
    <xf numFmtId="0" fontId="16" fillId="3" borderId="4" xfId="13" applyFont="1" applyFill="1" applyBorder="1" applyAlignment="1">
      <alignment horizontal="center" vertical="top"/>
    </xf>
    <xf numFmtId="0" fontId="37" fillId="3" borderId="4" xfId="13" applyFont="1" applyFill="1" applyBorder="1" applyAlignment="1">
      <alignment horizontal="right" vertical="top"/>
    </xf>
    <xf numFmtId="0" fontId="38" fillId="3" borderId="4" xfId="13" applyFont="1" applyFill="1" applyBorder="1" applyAlignment="1">
      <alignment vertical="top"/>
    </xf>
    <xf numFmtId="14" fontId="38" fillId="3" borderId="4" xfId="13" applyNumberFormat="1" applyFont="1" applyFill="1" applyBorder="1" applyAlignment="1">
      <alignment horizontal="left" vertical="top"/>
    </xf>
    <xf numFmtId="0" fontId="38" fillId="3" borderId="4" xfId="13" applyFont="1" applyFill="1" applyBorder="1" applyAlignment="1">
      <alignment horizontal="left" vertical="top"/>
    </xf>
    <xf numFmtId="0" fontId="38" fillId="3" borderId="4" xfId="13" applyFont="1" applyFill="1" applyBorder="1" applyAlignment="1">
      <alignment horizontal="right" vertical="top" wrapText="1"/>
    </xf>
    <xf numFmtId="166" fontId="37" fillId="3" borderId="4" xfId="4" applyNumberFormat="1" applyFont="1" applyFill="1" applyBorder="1" applyAlignment="1">
      <alignment vertical="top"/>
    </xf>
    <xf numFmtId="166" fontId="16" fillId="3" borderId="4" xfId="4" applyNumberFormat="1" applyFont="1" applyFill="1" applyBorder="1" applyAlignment="1">
      <alignment vertical="top"/>
    </xf>
    <xf numFmtId="166" fontId="12" fillId="3" borderId="4" xfId="4" applyNumberFormat="1" applyFont="1" applyFill="1" applyBorder="1" applyAlignment="1">
      <alignment horizontal="left" vertical="top"/>
    </xf>
    <xf numFmtId="0" fontId="13" fillId="7" borderId="24" xfId="14" applyFont="1" applyFill="1" applyBorder="1" applyAlignment="1">
      <alignment horizontal="center" vertical="top" wrapText="1"/>
    </xf>
    <xf numFmtId="0" fontId="13" fillId="7" borderId="25" xfId="14" applyFont="1" applyFill="1" applyBorder="1" applyAlignment="1">
      <alignment horizontal="center" vertical="top" wrapText="1"/>
    </xf>
    <xf numFmtId="0" fontId="13" fillId="7" borderId="25" xfId="14" applyFont="1" applyFill="1" applyBorder="1" applyAlignment="1">
      <alignment horizontal="left" vertical="top" wrapText="1"/>
    </xf>
    <xf numFmtId="0" fontId="22" fillId="7" borderId="26" xfId="13" applyFont="1" applyFill="1" applyBorder="1" applyAlignment="1">
      <alignment vertical="top"/>
    </xf>
    <xf numFmtId="0" fontId="25" fillId="7" borderId="26" xfId="13" applyFont="1" applyFill="1" applyBorder="1" applyAlignment="1">
      <alignment vertical="top"/>
    </xf>
    <xf numFmtId="0" fontId="22" fillId="7" borderId="20" xfId="13" applyFont="1" applyFill="1" applyBorder="1" applyAlignment="1">
      <alignment vertical="top"/>
    </xf>
    <xf numFmtId="0" fontId="25" fillId="7" borderId="26" xfId="13" applyFont="1" applyFill="1" applyBorder="1" applyAlignment="1">
      <alignment horizontal="left" vertical="top"/>
    </xf>
    <xf numFmtId="0" fontId="25" fillId="7" borderId="26" xfId="13" applyFont="1" applyFill="1" applyBorder="1" applyAlignment="1">
      <alignment vertical="top" wrapText="1"/>
    </xf>
    <xf numFmtId="166" fontId="22" fillId="3" borderId="27" xfId="4" applyNumberFormat="1" applyFont="1" applyFill="1" applyBorder="1" applyAlignment="1">
      <alignment vertical="top"/>
    </xf>
    <xf numFmtId="0" fontId="25" fillId="7" borderId="25" xfId="13" applyFont="1" applyFill="1" applyBorder="1"/>
    <xf numFmtId="166" fontId="15" fillId="7" borderId="25" xfId="4" applyNumberFormat="1" applyFont="1" applyFill="1" applyBorder="1" applyAlignment="1">
      <alignment vertical="top"/>
    </xf>
    <xf numFmtId="166" fontId="25" fillId="7" borderId="26" xfId="4" applyNumberFormat="1" applyFont="1" applyFill="1" applyBorder="1" applyAlignment="1">
      <alignment vertical="top" wrapText="1"/>
    </xf>
    <xf numFmtId="0" fontId="22" fillId="7" borderId="26" xfId="13" applyFont="1" applyFill="1" applyBorder="1" applyAlignment="1">
      <alignment vertical="top" wrapText="1"/>
    </xf>
    <xf numFmtId="0" fontId="26" fillId="7" borderId="26" xfId="13" applyFont="1" applyFill="1" applyBorder="1" applyAlignment="1">
      <alignment horizontal="center" vertical="top" wrapText="1"/>
    </xf>
    <xf numFmtId="0" fontId="26" fillId="7" borderId="27" xfId="13" applyFont="1" applyFill="1" applyBorder="1" applyAlignment="1">
      <alignment horizontal="center" vertical="top" wrapText="1"/>
    </xf>
    <xf numFmtId="0" fontId="22" fillId="7" borderId="4" xfId="13" applyFont="1" applyFill="1" applyBorder="1" applyAlignment="1">
      <alignment wrapText="1"/>
    </xf>
    <xf numFmtId="0" fontId="25" fillId="7" borderId="0" xfId="13" applyFont="1" applyFill="1" applyBorder="1"/>
    <xf numFmtId="0" fontId="25" fillId="7" borderId="0" xfId="13" applyFont="1" applyFill="1"/>
    <xf numFmtId="0" fontId="12" fillId="3" borderId="9" xfId="13" applyFill="1" applyBorder="1" applyAlignment="1">
      <alignment horizontal="center" vertical="top"/>
    </xf>
    <xf numFmtId="166" fontId="13" fillId="3" borderId="4" xfId="4" applyNumberFormat="1" applyFont="1" applyFill="1" applyBorder="1" applyAlignment="1">
      <alignment horizontal="right" vertical="top"/>
    </xf>
    <xf numFmtId="166" fontId="15" fillId="10" borderId="4" xfId="4" applyNumberFormat="1" applyFont="1" applyFill="1" applyBorder="1" applyAlignment="1">
      <alignment horizontal="right" vertical="top"/>
    </xf>
    <xf numFmtId="0" fontId="22" fillId="10" borderId="28" xfId="14" applyFont="1" applyFill="1" applyBorder="1" applyAlignment="1">
      <alignment horizontal="center" vertical="top"/>
    </xf>
    <xf numFmtId="0" fontId="22" fillId="10" borderId="16" xfId="14" applyFont="1" applyFill="1" applyBorder="1" applyAlignment="1">
      <alignment horizontal="center" vertical="top"/>
    </xf>
    <xf numFmtId="0" fontId="12" fillId="10" borderId="16" xfId="14" applyFont="1" applyFill="1" applyBorder="1" applyAlignment="1">
      <alignment vertical="top" wrapText="1"/>
    </xf>
    <xf numFmtId="0" fontId="22" fillId="10" borderId="16" xfId="14" applyFont="1" applyFill="1" applyBorder="1" applyAlignment="1">
      <alignment vertical="top" wrapText="1"/>
    </xf>
    <xf numFmtId="0" fontId="22" fillId="10" borderId="16" xfId="14" applyFont="1" applyFill="1" applyBorder="1" applyAlignment="1">
      <alignment vertical="top"/>
    </xf>
    <xf numFmtId="166" fontId="22" fillId="10" borderId="16" xfId="15" applyNumberFormat="1" applyFont="1" applyFill="1" applyBorder="1" applyAlignment="1">
      <alignment horizontal="left" vertical="top"/>
    </xf>
    <xf numFmtId="0" fontId="22" fillId="10" borderId="29" xfId="14" applyFont="1" applyFill="1" applyBorder="1" applyAlignment="1">
      <alignment vertical="top" wrapText="1"/>
    </xf>
    <xf numFmtId="166" fontId="13" fillId="3" borderId="16" xfId="4" applyNumberFormat="1" applyFont="1" applyFill="1" applyBorder="1" applyAlignment="1">
      <alignment horizontal="right" vertical="top"/>
    </xf>
    <xf numFmtId="0" fontId="12" fillId="3" borderId="16" xfId="13" applyFill="1" applyBorder="1" applyAlignment="1">
      <alignment vertical="top" wrapText="1"/>
    </xf>
    <xf numFmtId="166" fontId="15" fillId="10" borderId="16" xfId="4" applyNumberFormat="1" applyFont="1" applyFill="1" applyBorder="1" applyAlignment="1">
      <alignment horizontal="right" vertical="top"/>
    </xf>
    <xf numFmtId="166" fontId="0" fillId="3" borderId="16" xfId="4" applyNumberFormat="1" applyFont="1" applyFill="1" applyBorder="1" applyAlignment="1">
      <alignment vertical="top"/>
    </xf>
    <xf numFmtId="166" fontId="12" fillId="3" borderId="16" xfId="4" applyNumberFormat="1" applyFont="1" applyFill="1" applyBorder="1" applyAlignment="1">
      <alignment vertical="top"/>
    </xf>
    <xf numFmtId="0" fontId="12" fillId="3" borderId="29" xfId="13" applyFill="1" applyBorder="1" applyAlignment="1">
      <alignment vertical="top" wrapText="1"/>
    </xf>
    <xf numFmtId="0" fontId="12" fillId="10" borderId="9" xfId="14" applyFont="1" applyFill="1" applyBorder="1" applyAlignment="1">
      <alignment horizontal="center" vertical="top"/>
    </xf>
    <xf numFmtId="0" fontId="12" fillId="10" borderId="4" xfId="14" applyFont="1" applyFill="1" applyBorder="1" applyAlignment="1">
      <alignment horizontal="center" vertical="top"/>
    </xf>
    <xf numFmtId="0" fontId="34" fillId="10" borderId="4" xfId="14" applyFont="1" applyFill="1" applyBorder="1" applyAlignment="1">
      <alignment vertical="top" wrapText="1"/>
    </xf>
    <xf numFmtId="0" fontId="12" fillId="10" borderId="4" xfId="14" applyFont="1" applyFill="1" applyBorder="1" applyAlignment="1">
      <alignment vertical="top" wrapText="1"/>
    </xf>
    <xf numFmtId="0" fontId="22" fillId="10" borderId="15" xfId="14" applyFont="1" applyFill="1" applyBorder="1" applyAlignment="1">
      <alignment vertical="top"/>
    </xf>
    <xf numFmtId="0" fontId="22" fillId="10" borderId="4" xfId="14" applyFont="1" applyFill="1" applyBorder="1" applyAlignment="1">
      <alignment vertical="top" wrapText="1"/>
    </xf>
    <xf numFmtId="0" fontId="22" fillId="11" borderId="22" xfId="14" applyFont="1" applyFill="1" applyBorder="1" applyAlignment="1">
      <alignment vertical="top" wrapText="1"/>
    </xf>
    <xf numFmtId="166" fontId="13" fillId="3" borderId="15" xfId="4" applyNumberFormat="1" applyFont="1" applyFill="1" applyBorder="1" applyAlignment="1">
      <alignment horizontal="right" vertical="top"/>
    </xf>
    <xf numFmtId="0" fontId="12" fillId="3" borderId="15" xfId="13" applyFill="1" applyBorder="1" applyAlignment="1">
      <alignment vertical="top" wrapText="1"/>
    </xf>
    <xf numFmtId="166" fontId="15" fillId="10" borderId="15" xfId="4" applyNumberFormat="1" applyFont="1" applyFill="1" applyBorder="1" applyAlignment="1">
      <alignment horizontal="right" vertical="top"/>
    </xf>
    <xf numFmtId="166" fontId="0" fillId="3" borderId="15" xfId="4" applyNumberFormat="1" applyFont="1" applyFill="1" applyBorder="1" applyAlignment="1">
      <alignment vertical="top"/>
    </xf>
    <xf numFmtId="166" fontId="12" fillId="3" borderId="15" xfId="4" applyNumberFormat="1" applyFont="1" applyFill="1" applyBorder="1" applyAlignment="1">
      <alignment vertical="top"/>
    </xf>
    <xf numFmtId="0" fontId="12" fillId="3" borderId="22" xfId="13" applyFill="1" applyBorder="1" applyAlignment="1">
      <alignment vertical="top" wrapText="1"/>
    </xf>
    <xf numFmtId="0" fontId="12" fillId="10" borderId="23" xfId="14" applyFont="1" applyFill="1" applyBorder="1" applyAlignment="1">
      <alignment horizontal="center" vertical="top" wrapText="1"/>
    </xf>
    <xf numFmtId="0" fontId="12" fillId="3" borderId="15" xfId="14" applyFont="1" applyFill="1" applyBorder="1" applyAlignment="1">
      <alignment horizontal="center" vertical="top" wrapText="1"/>
    </xf>
    <xf numFmtId="0" fontId="12" fillId="10" borderId="15" xfId="14" applyFont="1" applyFill="1" applyBorder="1" applyAlignment="1">
      <alignment horizontal="center" vertical="top" wrapText="1"/>
    </xf>
    <xf numFmtId="0" fontId="12" fillId="10" borderId="15" xfId="14" applyFont="1" applyFill="1" applyBorder="1" applyAlignment="1">
      <alignment vertical="top" wrapText="1"/>
    </xf>
    <xf numFmtId="166" fontId="22" fillId="10" borderId="15" xfId="15" applyNumberFormat="1" applyFont="1" applyFill="1" applyBorder="1" applyAlignment="1">
      <alignment horizontal="left" vertical="top"/>
    </xf>
    <xf numFmtId="0" fontId="12" fillId="3" borderId="22" xfId="13" applyFont="1" applyFill="1" applyBorder="1" applyAlignment="1">
      <alignment vertical="top" wrapText="1"/>
    </xf>
    <xf numFmtId="0" fontId="22" fillId="3" borderId="4" xfId="13" applyFont="1" applyFill="1" applyBorder="1" applyAlignment="1">
      <alignment vertical="top" wrapText="1"/>
    </xf>
    <xf numFmtId="0" fontId="15" fillId="12" borderId="9" xfId="14" applyFont="1" applyFill="1" applyBorder="1" applyAlignment="1">
      <alignment horizontal="center" vertical="top" wrapText="1"/>
    </xf>
    <xf numFmtId="0" fontId="15" fillId="4" borderId="4" xfId="14" applyFont="1" applyFill="1" applyBorder="1" applyAlignment="1">
      <alignment horizontal="center" vertical="top" wrapText="1"/>
    </xf>
    <xf numFmtId="0" fontId="15" fillId="12" borderId="4" xfId="14" applyFont="1" applyFill="1" applyBorder="1" applyAlignment="1">
      <alignment horizontal="center" vertical="top" wrapText="1"/>
    </xf>
    <xf numFmtId="0" fontId="15" fillId="12" borderId="4" xfId="14" applyFont="1" applyFill="1" applyBorder="1" applyAlignment="1">
      <alignment vertical="top" wrapText="1"/>
    </xf>
    <xf numFmtId="0" fontId="15" fillId="12" borderId="4" xfId="14" applyFont="1" applyFill="1" applyBorder="1" applyAlignment="1">
      <alignment horizontal="right" vertical="top"/>
    </xf>
    <xf numFmtId="14" fontId="15" fillId="12" borderId="4" xfId="14" applyNumberFormat="1" applyFont="1" applyFill="1" applyBorder="1" applyAlignment="1">
      <alignment vertical="top" wrapText="1"/>
    </xf>
    <xf numFmtId="0" fontId="35" fillId="12" borderId="4" xfId="14" applyFont="1" applyFill="1" applyBorder="1" applyAlignment="1">
      <alignment horizontal="right" vertical="top" wrapText="1"/>
    </xf>
    <xf numFmtId="166" fontId="35" fillId="12" borderId="4" xfId="4" applyNumberFormat="1" applyFont="1" applyFill="1" applyBorder="1" applyAlignment="1">
      <alignment horizontal="right" vertical="top"/>
    </xf>
    <xf numFmtId="166" fontId="15" fillId="4" borderId="4" xfId="4" applyNumberFormat="1" applyFont="1" applyFill="1" applyBorder="1" applyAlignment="1">
      <alignment vertical="top"/>
    </xf>
    <xf numFmtId="0" fontId="15" fillId="4" borderId="8" xfId="13" applyFont="1" applyFill="1" applyBorder="1" applyAlignment="1">
      <alignment vertical="top" wrapText="1"/>
    </xf>
    <xf numFmtId="0" fontId="15" fillId="4" borderId="4" xfId="13" applyFont="1" applyFill="1" applyBorder="1" applyAlignment="1">
      <alignment horizontal="center" vertical="top"/>
    </xf>
    <xf numFmtId="0" fontId="15" fillId="4" borderId="8" xfId="13" applyFont="1" applyFill="1" applyBorder="1" applyAlignment="1">
      <alignment vertical="top"/>
    </xf>
    <xf numFmtId="0" fontId="14" fillId="3" borderId="4" xfId="13" applyFont="1" applyFill="1" applyBorder="1" applyAlignment="1">
      <alignment horizontal="center" vertical="top"/>
    </xf>
    <xf numFmtId="14" fontId="5" fillId="3" borderId="4" xfId="13" applyNumberFormat="1" applyFont="1" applyFill="1" applyBorder="1" applyAlignment="1">
      <alignment horizontal="right" vertical="top"/>
    </xf>
    <xf numFmtId="14" fontId="2" fillId="3" borderId="4" xfId="13" applyNumberFormat="1" applyFont="1" applyFill="1" applyBorder="1" applyAlignment="1">
      <alignment horizontal="right" vertical="top"/>
    </xf>
    <xf numFmtId="166" fontId="16" fillId="3" borderId="4" xfId="4" applyNumberFormat="1" applyFont="1" applyFill="1" applyBorder="1" applyAlignment="1">
      <alignment vertical="top" wrapText="1"/>
    </xf>
    <xf numFmtId="0" fontId="13" fillId="3" borderId="8" xfId="13" applyFont="1" applyFill="1" applyBorder="1" applyAlignment="1">
      <alignment horizontal="left" vertical="top" wrapText="1"/>
    </xf>
    <xf numFmtId="0" fontId="22" fillId="0" borderId="19" xfId="13" applyFont="1" applyFill="1" applyBorder="1" applyAlignment="1">
      <alignment horizontal="center" vertical="top"/>
    </xf>
    <xf numFmtId="0" fontId="22" fillId="0" borderId="17" xfId="13" applyFont="1" applyFill="1" applyBorder="1" applyAlignment="1">
      <alignment horizontal="center" vertical="top"/>
    </xf>
    <xf numFmtId="0" fontId="22" fillId="0" borderId="17" xfId="13" applyFont="1" applyFill="1" applyBorder="1" applyAlignment="1">
      <alignment horizontal="left" vertical="top" wrapText="1"/>
    </xf>
    <xf numFmtId="14" fontId="22" fillId="0" borderId="17" xfId="13" applyNumberFormat="1" applyFont="1" applyFill="1" applyBorder="1" applyAlignment="1">
      <alignment vertical="top" wrapText="1"/>
    </xf>
    <xf numFmtId="0" fontId="22" fillId="0" borderId="17" xfId="13" applyFont="1" applyFill="1" applyBorder="1" applyAlignment="1">
      <alignment horizontal="right" vertical="top" wrapText="1"/>
    </xf>
    <xf numFmtId="0" fontId="22" fillId="0" borderId="17" xfId="13" applyFont="1" applyFill="1" applyBorder="1" applyAlignment="1">
      <alignment horizontal="left" vertical="top"/>
    </xf>
    <xf numFmtId="166" fontId="22" fillId="3" borderId="17" xfId="4" applyNumberFormat="1" applyFont="1" applyFill="1" applyBorder="1" applyAlignment="1">
      <alignment horizontal="left" vertical="top" wrapText="1"/>
    </xf>
    <xf numFmtId="166" fontId="22" fillId="0" borderId="17" xfId="4" applyNumberFormat="1" applyFont="1" applyFill="1" applyBorder="1" applyAlignment="1">
      <alignment horizontal="left" vertical="top" wrapText="1"/>
    </xf>
    <xf numFmtId="166" fontId="22" fillId="0" borderId="17" xfId="4" applyNumberFormat="1" applyFont="1" applyFill="1" applyBorder="1" applyAlignment="1">
      <alignment vertical="top"/>
    </xf>
    <xf numFmtId="0" fontId="22" fillId="0" borderId="18" xfId="13" applyFont="1" applyFill="1" applyBorder="1" applyAlignment="1">
      <alignment vertical="top"/>
    </xf>
    <xf numFmtId="0" fontId="22" fillId="0" borderId="30" xfId="13" applyFont="1" applyFill="1" applyBorder="1" applyAlignment="1">
      <alignment horizontal="center" vertical="top"/>
    </xf>
    <xf numFmtId="14" fontId="22" fillId="0" borderId="20" xfId="13" applyNumberFormat="1" applyFont="1" applyFill="1" applyBorder="1" applyAlignment="1">
      <alignment vertical="top" wrapText="1"/>
    </xf>
    <xf numFmtId="166" fontId="22" fillId="3" borderId="20" xfId="4" applyNumberFormat="1" applyFont="1" applyFill="1" applyBorder="1" applyAlignment="1">
      <alignment horizontal="left" vertical="top" wrapText="1"/>
    </xf>
    <xf numFmtId="166" fontId="15" fillId="3" borderId="20" xfId="4" applyNumberFormat="1" applyFont="1" applyFill="1" applyBorder="1" applyAlignment="1">
      <alignment horizontal="left" vertical="top" wrapText="1"/>
    </xf>
    <xf numFmtId="166" fontId="22" fillId="0" borderId="20" xfId="4" applyNumberFormat="1" applyFont="1" applyFill="1" applyBorder="1" applyAlignment="1">
      <alignment horizontal="left" vertical="top" wrapText="1"/>
    </xf>
    <xf numFmtId="0" fontId="4" fillId="0" borderId="9" xfId="13" applyFont="1" applyBorder="1" applyAlignment="1">
      <alignment horizontal="center" vertical="top"/>
    </xf>
    <xf numFmtId="0" fontId="4" fillId="0" borderId="4" xfId="13" applyFont="1" applyBorder="1" applyAlignment="1">
      <alignment horizontal="center" vertical="top"/>
    </xf>
    <xf numFmtId="0" fontId="1" fillId="0" borderId="4" xfId="13" applyFont="1" applyBorder="1" applyAlignment="1">
      <alignment horizontal="center" vertical="top" wrapText="1"/>
    </xf>
    <xf numFmtId="0" fontId="1" fillId="0" borderId="4" xfId="13" applyFont="1" applyBorder="1" applyAlignment="1">
      <alignment vertical="top" wrapText="1"/>
    </xf>
    <xf numFmtId="0" fontId="22" fillId="0" borderId="30" xfId="13" applyFont="1" applyFill="1" applyBorder="1" applyAlignment="1">
      <alignment horizontal="center" vertical="top" wrapText="1"/>
    </xf>
    <xf numFmtId="0" fontId="35" fillId="0" borderId="20" xfId="13" applyFont="1" applyFill="1" applyBorder="1" applyAlignment="1">
      <alignment vertical="top" wrapText="1"/>
    </xf>
    <xf numFmtId="168" fontId="13" fillId="3" borderId="4" xfId="16" applyNumberFormat="1" applyFont="1" applyFill="1" applyBorder="1" applyAlignment="1">
      <alignment horizontal="left" vertical="top" wrapText="1"/>
    </xf>
    <xf numFmtId="0" fontId="14" fillId="4" borderId="9" xfId="13" applyFont="1" applyFill="1" applyBorder="1" applyAlignment="1">
      <alignment horizontal="center" vertical="top"/>
    </xf>
    <xf numFmtId="0" fontId="14" fillId="4" borderId="4" xfId="13" applyFont="1" applyFill="1" applyBorder="1" applyAlignment="1">
      <alignment horizontal="center" vertical="top" wrapText="1"/>
    </xf>
    <xf numFmtId="168" fontId="13" fillId="4" borderId="4" xfId="16" applyNumberFormat="1" applyFont="1" applyFill="1" applyBorder="1" applyAlignment="1">
      <alignment horizontal="right" vertical="top" wrapText="1"/>
    </xf>
    <xf numFmtId="0" fontId="15" fillId="4" borderId="4" xfId="13" applyFont="1" applyFill="1" applyBorder="1" applyAlignment="1">
      <alignment horizontal="left" vertical="top" wrapText="1"/>
    </xf>
    <xf numFmtId="14" fontId="15" fillId="4" borderId="4" xfId="13" applyNumberFormat="1" applyFont="1" applyFill="1" applyBorder="1" applyAlignment="1">
      <alignment horizontal="left" vertical="top" wrapText="1"/>
    </xf>
    <xf numFmtId="0" fontId="35" fillId="4" borderId="4" xfId="13" applyFont="1" applyFill="1" applyBorder="1" applyAlignment="1">
      <alignment horizontal="right" vertical="top" wrapText="1" indent="1"/>
    </xf>
    <xf numFmtId="166" fontId="13" fillId="4" borderId="4" xfId="4" applyNumberFormat="1" applyFont="1" applyFill="1" applyBorder="1" applyAlignment="1">
      <alignment horizontal="left" vertical="top" wrapText="1"/>
    </xf>
    <xf numFmtId="0" fontId="8" fillId="4" borderId="4" xfId="6" applyFont="1" applyFill="1" applyBorder="1" applyAlignment="1">
      <alignment horizontal="center" vertical="top" wrapText="1"/>
    </xf>
    <xf numFmtId="0" fontId="15" fillId="4" borderId="8" xfId="13" applyFont="1" applyFill="1" applyBorder="1" applyAlignment="1">
      <alignment horizontal="left" vertical="top" wrapText="1"/>
    </xf>
    <xf numFmtId="0" fontId="22" fillId="4" borderId="4" xfId="13" applyFont="1" applyFill="1" applyBorder="1" applyAlignment="1">
      <alignment horizontal="left" vertical="top"/>
    </xf>
    <xf numFmtId="0" fontId="12" fillId="10" borderId="0" xfId="14" applyFont="1" applyFill="1" applyBorder="1" applyAlignment="1">
      <alignment horizontal="center" vertical="top" wrapText="1"/>
    </xf>
    <xf numFmtId="0" fontId="12" fillId="10" borderId="0" xfId="14" applyFont="1" applyFill="1" applyBorder="1" applyAlignment="1">
      <alignment vertical="top" wrapText="1"/>
    </xf>
    <xf numFmtId="0" fontId="22" fillId="10" borderId="0" xfId="14" applyFont="1" applyFill="1" applyBorder="1" applyAlignment="1">
      <alignment vertical="top"/>
    </xf>
    <xf numFmtId="14" fontId="12" fillId="10" borderId="0" xfId="14" applyNumberFormat="1" applyFont="1" applyFill="1" applyBorder="1" applyAlignment="1">
      <alignment vertical="top" wrapText="1"/>
    </xf>
    <xf numFmtId="166" fontId="22" fillId="10" borderId="0" xfId="15" applyNumberFormat="1" applyFont="1" applyFill="1" applyBorder="1" applyAlignment="1">
      <alignment horizontal="left" vertical="top"/>
    </xf>
    <xf numFmtId="0" fontId="25" fillId="10" borderId="0" xfId="14" applyFont="1" applyFill="1" applyBorder="1" applyAlignment="1">
      <alignment horizontal="right" vertical="top" wrapText="1"/>
    </xf>
    <xf numFmtId="166" fontId="13" fillId="3" borderId="0" xfId="4" applyNumberFormat="1" applyFont="1" applyFill="1" applyBorder="1" applyAlignment="1">
      <alignment horizontal="right" vertical="top"/>
    </xf>
    <xf numFmtId="0" fontId="12" fillId="3" borderId="0" xfId="13" applyFill="1" applyBorder="1" applyAlignment="1">
      <alignment vertical="top" wrapText="1"/>
    </xf>
    <xf numFmtId="166" fontId="35" fillId="10" borderId="0" xfId="4" applyNumberFormat="1" applyFont="1" applyFill="1" applyBorder="1" applyAlignment="1">
      <alignment horizontal="right" vertical="top"/>
    </xf>
    <xf numFmtId="166" fontId="0" fillId="3" borderId="0" xfId="4" applyNumberFormat="1" applyFont="1" applyFill="1" applyBorder="1" applyAlignment="1">
      <alignment vertical="top"/>
    </xf>
    <xf numFmtId="166" fontId="12" fillId="3" borderId="0" xfId="4" applyNumberFormat="1" applyFont="1" applyFill="1" applyBorder="1" applyAlignment="1">
      <alignment vertical="top"/>
    </xf>
    <xf numFmtId="0" fontId="12" fillId="3" borderId="0" xfId="13" applyFont="1" applyFill="1" applyBorder="1" applyAlignment="1">
      <alignment vertical="top" wrapText="1"/>
    </xf>
    <xf numFmtId="0" fontId="22" fillId="0" borderId="9" xfId="13" applyFont="1" applyFill="1" applyBorder="1" applyAlignment="1">
      <alignment horizontal="center" vertical="top" wrapText="1"/>
    </xf>
    <xf numFmtId="0" fontId="22" fillId="0" borderId="4" xfId="13" applyFont="1" applyFill="1" applyBorder="1" applyAlignment="1">
      <alignment horizontal="center" vertical="top" wrapText="1"/>
    </xf>
    <xf numFmtId="0" fontId="22" fillId="0" borderId="4" xfId="13" applyFont="1" applyFill="1" applyBorder="1" applyAlignment="1">
      <alignment vertical="top" wrapText="1"/>
    </xf>
    <xf numFmtId="0" fontId="22" fillId="3" borderId="4" xfId="13" applyFont="1" applyFill="1" applyBorder="1" applyAlignment="1">
      <alignment horizontal="left" vertical="top" wrapText="1"/>
    </xf>
    <xf numFmtId="166" fontId="22" fillId="3" borderId="4" xfId="4" applyNumberFormat="1" applyFont="1" applyFill="1" applyBorder="1" applyAlignment="1">
      <alignment vertical="top" wrapText="1"/>
    </xf>
    <xf numFmtId="166" fontId="15" fillId="0" borderId="4" xfId="4" applyNumberFormat="1" applyFont="1" applyFill="1" applyBorder="1" applyAlignment="1">
      <alignment vertical="top" wrapText="1"/>
    </xf>
    <xf numFmtId="166" fontId="22" fillId="0" borderId="4" xfId="4" applyNumberFormat="1" applyFont="1" applyFill="1" applyBorder="1" applyAlignment="1">
      <alignment vertical="top" wrapText="1"/>
    </xf>
    <xf numFmtId="0" fontId="22" fillId="0" borderId="8" xfId="13" applyFont="1" applyFill="1" applyBorder="1" applyAlignment="1">
      <alignment vertical="top" wrapText="1"/>
    </xf>
    <xf numFmtId="0" fontId="12" fillId="3" borderId="28" xfId="13" applyFill="1" applyBorder="1" applyAlignment="1">
      <alignment horizontal="center" vertical="top" wrapText="1"/>
    </xf>
    <xf numFmtId="0" fontId="12" fillId="3" borderId="16" xfId="13" applyFill="1" applyBorder="1" applyAlignment="1">
      <alignment horizontal="center" vertical="top" wrapText="1"/>
    </xf>
    <xf numFmtId="0" fontId="12" fillId="3" borderId="16" xfId="13" applyFont="1" applyFill="1" applyBorder="1" applyAlignment="1">
      <alignment horizontal="center" vertical="top" wrapText="1"/>
    </xf>
    <xf numFmtId="0" fontId="12" fillId="3" borderId="16" xfId="13" applyFont="1" applyFill="1" applyBorder="1" applyAlignment="1">
      <alignment vertical="top" wrapText="1"/>
    </xf>
    <xf numFmtId="0" fontId="12" fillId="3" borderId="16" xfId="13" applyFill="1" applyBorder="1" applyAlignment="1">
      <alignment horizontal="left" vertical="top" wrapText="1"/>
    </xf>
    <xf numFmtId="166" fontId="15" fillId="3" borderId="16" xfId="4" applyNumberFormat="1" applyFont="1" applyFill="1" applyBorder="1" applyAlignment="1">
      <alignment vertical="top" wrapText="1"/>
    </xf>
    <xf numFmtId="166" fontId="12" fillId="3" borderId="16" xfId="4" applyNumberFormat="1" applyFont="1" applyFill="1" applyBorder="1" applyAlignment="1">
      <alignment vertical="top" wrapText="1"/>
    </xf>
    <xf numFmtId="0" fontId="22" fillId="3" borderId="9" xfId="14" applyFont="1" applyFill="1" applyBorder="1" applyAlignment="1">
      <alignment horizontal="center" vertical="top" wrapText="1"/>
    </xf>
    <xf numFmtId="0" fontId="12" fillId="3" borderId="4" xfId="14" applyFill="1" applyBorder="1" applyAlignment="1">
      <alignment vertical="top"/>
    </xf>
    <xf numFmtId="0" fontId="12" fillId="3" borderId="4" xfId="14" applyFont="1" applyFill="1" applyBorder="1" applyAlignment="1">
      <alignment vertical="top"/>
    </xf>
    <xf numFmtId="0" fontId="1" fillId="3" borderId="4" xfId="17" applyFill="1" applyBorder="1" applyAlignment="1">
      <alignment vertical="top"/>
    </xf>
    <xf numFmtId="166" fontId="43" fillId="3" borderId="4" xfId="4" applyNumberFormat="1" applyFont="1" applyFill="1" applyBorder="1" applyAlignment="1">
      <alignment vertical="top"/>
    </xf>
    <xf numFmtId="0" fontId="13" fillId="3" borderId="9" xfId="14" applyFont="1" applyFill="1" applyBorder="1" applyAlignment="1">
      <alignment horizontal="center" vertical="top" wrapText="1"/>
    </xf>
    <xf numFmtId="0" fontId="12" fillId="3" borderId="16" xfId="14" applyFont="1" applyFill="1" applyBorder="1" applyAlignment="1">
      <alignment horizontal="left" vertical="top" wrapText="1"/>
    </xf>
    <xf numFmtId="0" fontId="12" fillId="3" borderId="16" xfId="14" applyFont="1" applyFill="1" applyBorder="1" applyAlignment="1">
      <alignment vertical="top"/>
    </xf>
    <xf numFmtId="0" fontId="1" fillId="3" borderId="0" xfId="17" applyFill="1" applyAlignment="1">
      <alignment vertical="top"/>
    </xf>
    <xf numFmtId="0" fontId="15" fillId="4" borderId="9" xfId="14" applyFont="1" applyFill="1" applyBorder="1" applyAlignment="1">
      <alignment horizontal="center" vertical="top" wrapText="1"/>
    </xf>
    <xf numFmtId="0" fontId="15" fillId="4" borderId="4" xfId="14" applyFont="1" applyFill="1" applyBorder="1" applyAlignment="1">
      <alignment vertical="top"/>
    </xf>
    <xf numFmtId="0" fontId="15" fillId="4" borderId="4" xfId="13" applyFont="1" applyFill="1" applyBorder="1"/>
    <xf numFmtId="14" fontId="13" fillId="4" borderId="4" xfId="17" applyNumberFormat="1" applyFont="1" applyFill="1" applyBorder="1" applyAlignment="1">
      <alignment vertical="top"/>
    </xf>
    <xf numFmtId="0" fontId="35" fillId="4" borderId="4" xfId="14" applyFont="1" applyFill="1" applyBorder="1" applyAlignment="1">
      <alignment horizontal="right" vertical="top" wrapText="1"/>
    </xf>
    <xf numFmtId="166" fontId="35" fillId="4" borderId="4" xfId="4" applyNumberFormat="1" applyFont="1" applyFill="1" applyBorder="1" applyAlignment="1">
      <alignment vertical="top"/>
    </xf>
    <xf numFmtId="0" fontId="13" fillId="4" borderId="8" xfId="17" applyFont="1" applyFill="1" applyBorder="1" applyAlignment="1">
      <alignment vertical="top" wrapText="1"/>
    </xf>
    <xf numFmtId="0" fontId="22" fillId="3" borderId="16" xfId="14" applyFont="1" applyFill="1" applyBorder="1" applyAlignment="1">
      <alignment horizontal="center" vertical="top" wrapText="1"/>
    </xf>
    <xf numFmtId="0" fontId="12" fillId="3" borderId="16" xfId="14" applyFill="1" applyBorder="1" applyAlignment="1">
      <alignment vertical="top"/>
    </xf>
    <xf numFmtId="0" fontId="22" fillId="3" borderId="16" xfId="13" applyFont="1" applyFill="1" applyBorder="1"/>
    <xf numFmtId="14" fontId="1" fillId="3" borderId="16" xfId="17" applyNumberFormat="1" applyFill="1" applyBorder="1" applyAlignment="1">
      <alignment vertical="top"/>
    </xf>
    <xf numFmtId="0" fontId="12" fillId="3" borderId="16" xfId="14" applyFill="1" applyBorder="1" applyAlignment="1">
      <alignment horizontal="left" vertical="top"/>
    </xf>
    <xf numFmtId="0" fontId="38" fillId="3" borderId="16" xfId="14" applyFont="1" applyFill="1" applyBorder="1" applyAlignment="1">
      <alignment horizontal="right" vertical="top" wrapText="1"/>
    </xf>
    <xf numFmtId="166" fontId="37" fillId="3" borderId="16" xfId="4" applyNumberFormat="1" applyFont="1" applyFill="1" applyBorder="1" applyAlignment="1">
      <alignment vertical="top"/>
    </xf>
    <xf numFmtId="166" fontId="16" fillId="3" borderId="16" xfId="4" applyNumberFormat="1" applyFont="1" applyFill="1" applyBorder="1" applyAlignment="1">
      <alignment vertical="top"/>
    </xf>
    <xf numFmtId="0" fontId="1" fillId="3" borderId="29" xfId="17" applyFill="1" applyBorder="1" applyAlignment="1">
      <alignment vertical="top" wrapText="1"/>
    </xf>
    <xf numFmtId="0" fontId="13" fillId="3" borderId="28" xfId="14" applyFont="1" applyFill="1" applyBorder="1" applyAlignment="1">
      <alignment horizontal="center" vertical="top"/>
    </xf>
    <xf numFmtId="0" fontId="12" fillId="3" borderId="16" xfId="14" applyFill="1" applyBorder="1" applyAlignment="1">
      <alignment horizontal="center" vertical="top"/>
    </xf>
    <xf numFmtId="0" fontId="13" fillId="3" borderId="16" xfId="14" applyFont="1" applyFill="1" applyBorder="1" applyAlignment="1">
      <alignment horizontal="center" vertical="top"/>
    </xf>
    <xf numFmtId="0" fontId="22" fillId="3" borderId="16" xfId="13" applyFont="1" applyFill="1" applyBorder="1" applyAlignment="1">
      <alignment vertical="top"/>
    </xf>
    <xf numFmtId="14" fontId="13" fillId="3" borderId="16" xfId="14" applyNumberFormat="1" applyFont="1" applyFill="1" applyBorder="1" applyAlignment="1">
      <alignment horizontal="left" vertical="top" wrapText="1"/>
    </xf>
    <xf numFmtId="0" fontId="22" fillId="3" borderId="16" xfId="13" applyFont="1" applyFill="1" applyBorder="1" applyAlignment="1">
      <alignment horizontal="left" vertical="top"/>
    </xf>
    <xf numFmtId="0" fontId="13" fillId="3" borderId="16" xfId="14" quotePrefix="1" applyFont="1" applyFill="1" applyBorder="1" applyAlignment="1">
      <alignment horizontal="left" vertical="top" wrapText="1"/>
    </xf>
    <xf numFmtId="166" fontId="13" fillId="3" borderId="16" xfId="4" applyNumberFormat="1" applyFont="1" applyFill="1" applyBorder="1" applyAlignment="1">
      <alignment horizontal="right" vertical="top" wrapText="1"/>
    </xf>
    <xf numFmtId="166" fontId="15" fillId="3" borderId="16" xfId="4" applyNumberFormat="1" applyFont="1" applyFill="1" applyBorder="1" applyAlignment="1">
      <alignment vertical="top"/>
    </xf>
    <xf numFmtId="0" fontId="13" fillId="3" borderId="29" xfId="14" quotePrefix="1" applyFont="1" applyFill="1" applyBorder="1" applyAlignment="1">
      <alignment horizontal="left" vertical="top" wrapText="1"/>
    </xf>
    <xf numFmtId="0" fontId="12" fillId="3" borderId="25" xfId="13" applyFill="1" applyBorder="1" applyAlignment="1">
      <alignment horizontal="center" vertical="top"/>
    </xf>
    <xf numFmtId="0" fontId="12" fillId="3" borderId="31" xfId="13" applyFill="1" applyBorder="1" applyAlignment="1">
      <alignment vertical="top"/>
    </xf>
    <xf numFmtId="0" fontId="13" fillId="3" borderId="28" xfId="14" applyFont="1" applyFill="1" applyBorder="1" applyAlignment="1">
      <alignment horizontal="center" vertical="top" wrapText="1"/>
    </xf>
    <xf numFmtId="0" fontId="12" fillId="3" borderId="4" xfId="14" applyFont="1" applyFill="1" applyBorder="1" applyAlignment="1">
      <alignment horizontal="left" vertical="top" wrapText="1"/>
    </xf>
    <xf numFmtId="14" fontId="13" fillId="3" borderId="4" xfId="14" applyNumberFormat="1" applyFont="1" applyFill="1" applyBorder="1" applyAlignment="1">
      <alignment horizontal="left" vertical="top" wrapText="1"/>
    </xf>
    <xf numFmtId="0" fontId="13" fillId="3" borderId="4" xfId="14" quotePrefix="1" applyFont="1" applyFill="1" applyBorder="1" applyAlignment="1">
      <alignment horizontal="left" vertical="top" wrapText="1"/>
    </xf>
    <xf numFmtId="0" fontId="13" fillId="3" borderId="8" xfId="14" quotePrefix="1" applyFont="1" applyFill="1" applyBorder="1" applyAlignment="1">
      <alignment horizontal="left" vertical="top" wrapText="1"/>
    </xf>
    <xf numFmtId="0" fontId="12" fillId="3" borderId="15" xfId="13" applyFill="1" applyBorder="1" applyAlignment="1">
      <alignment horizontal="center" vertical="top"/>
    </xf>
    <xf numFmtId="0" fontId="12" fillId="3" borderId="22" xfId="13" applyFill="1" applyBorder="1" applyAlignment="1">
      <alignment vertical="top"/>
    </xf>
    <xf numFmtId="0" fontId="13" fillId="3" borderId="9" xfId="14" applyFont="1" applyFill="1" applyBorder="1" applyAlignment="1">
      <alignment horizontal="center" vertical="top"/>
    </xf>
    <xf numFmtId="0" fontId="12" fillId="3" borderId="4" xfId="14" applyFont="1" applyFill="1" applyBorder="1" applyAlignment="1">
      <alignment horizontal="center" vertical="top"/>
    </xf>
    <xf numFmtId="0" fontId="13" fillId="3" borderId="4" xfId="14" applyFont="1" applyFill="1" applyBorder="1" applyAlignment="1">
      <alignment horizontal="center" vertical="top"/>
    </xf>
    <xf numFmtId="0" fontId="13" fillId="3" borderId="4" xfId="14" applyFont="1" applyFill="1" applyBorder="1" applyAlignment="1">
      <alignment horizontal="left" vertical="top" wrapText="1"/>
    </xf>
    <xf numFmtId="0" fontId="12" fillId="3" borderId="4" xfId="14" applyFill="1" applyBorder="1" applyAlignment="1">
      <alignment horizontal="center" vertical="top"/>
    </xf>
    <xf numFmtId="14" fontId="13" fillId="3" borderId="4" xfId="14" applyNumberFormat="1" applyFont="1" applyFill="1" applyBorder="1" applyAlignment="1">
      <alignment horizontal="left" vertical="top"/>
    </xf>
    <xf numFmtId="0" fontId="13" fillId="3" borderId="8" xfId="14" applyFont="1" applyFill="1" applyBorder="1" applyAlignment="1">
      <alignment horizontal="left" vertical="top" wrapText="1"/>
    </xf>
    <xf numFmtId="0" fontId="13" fillId="3" borderId="23" xfId="14" applyFont="1" applyFill="1" applyBorder="1" applyAlignment="1">
      <alignment horizontal="center" vertical="top"/>
    </xf>
    <xf numFmtId="0" fontId="12" fillId="3" borderId="15" xfId="14" applyFill="1" applyBorder="1" applyAlignment="1">
      <alignment horizontal="center" vertical="top"/>
    </xf>
    <xf numFmtId="0" fontId="13" fillId="3" borderId="15" xfId="14" applyFont="1" applyFill="1" applyBorder="1" applyAlignment="1">
      <alignment horizontal="center" vertical="top"/>
    </xf>
    <xf numFmtId="0" fontId="13" fillId="3" borderId="15" xfId="14" applyFont="1" applyFill="1" applyBorder="1" applyAlignment="1">
      <alignment horizontal="left" vertical="top" wrapText="1"/>
    </xf>
    <xf numFmtId="0" fontId="22" fillId="3" borderId="15" xfId="13" applyFont="1" applyFill="1" applyBorder="1" applyAlignment="1">
      <alignment vertical="top"/>
    </xf>
    <xf numFmtId="14" fontId="13" fillId="3" borderId="15" xfId="14" applyNumberFormat="1" applyFont="1" applyFill="1" applyBorder="1" applyAlignment="1">
      <alignment horizontal="left" vertical="top" wrapText="1"/>
    </xf>
    <xf numFmtId="0" fontId="22" fillId="3" borderId="15" xfId="13" applyFont="1" applyFill="1" applyBorder="1" applyAlignment="1">
      <alignment horizontal="left" vertical="top"/>
    </xf>
    <xf numFmtId="166" fontId="13" fillId="3" borderId="15" xfId="4" applyNumberFormat="1" applyFont="1" applyFill="1" applyBorder="1" applyAlignment="1">
      <alignment horizontal="right" vertical="top" wrapText="1"/>
    </xf>
    <xf numFmtId="166" fontId="15" fillId="3" borderId="15" xfId="4" applyNumberFormat="1" applyFont="1" applyFill="1" applyBorder="1" applyAlignment="1">
      <alignment vertical="top"/>
    </xf>
    <xf numFmtId="0" fontId="13" fillId="3" borderId="22" xfId="14" applyFont="1" applyFill="1" applyBorder="1" applyAlignment="1">
      <alignment horizontal="left" vertical="top" wrapText="1"/>
    </xf>
    <xf numFmtId="0" fontId="13" fillId="4" borderId="9" xfId="14" applyFont="1" applyFill="1" applyBorder="1" applyAlignment="1">
      <alignment horizontal="center" vertical="top"/>
    </xf>
    <xf numFmtId="0" fontId="15" fillId="4" borderId="4" xfId="14" applyFont="1" applyFill="1" applyBorder="1" applyAlignment="1">
      <alignment horizontal="center" vertical="top"/>
    </xf>
    <xf numFmtId="0" fontId="13" fillId="4" borderId="4" xfId="14" applyFont="1" applyFill="1" applyBorder="1" applyAlignment="1">
      <alignment horizontal="center" vertical="top"/>
    </xf>
    <xf numFmtId="0" fontId="13" fillId="4" borderId="4" xfId="14" applyFont="1" applyFill="1" applyBorder="1" applyAlignment="1">
      <alignment horizontal="left" vertical="top" wrapText="1"/>
    </xf>
    <xf numFmtId="0" fontId="15" fillId="4" borderId="4" xfId="13" applyFont="1" applyFill="1" applyBorder="1" applyAlignment="1">
      <alignment horizontal="right" vertical="top"/>
    </xf>
    <xf numFmtId="14" fontId="13" fillId="4" borderId="4" xfId="14" applyNumberFormat="1" applyFont="1" applyFill="1" applyBorder="1" applyAlignment="1">
      <alignment horizontal="left" vertical="top" wrapText="1"/>
    </xf>
    <xf numFmtId="14" fontId="14" fillId="4" borderId="8" xfId="14" applyNumberFormat="1" applyFont="1" applyFill="1" applyBorder="1" applyAlignment="1">
      <alignment vertical="top" wrapText="1"/>
    </xf>
    <xf numFmtId="14" fontId="14" fillId="4" borderId="9" xfId="14" applyNumberFormat="1" applyFont="1" applyFill="1" applyBorder="1" applyAlignment="1">
      <alignment vertical="top" wrapText="1"/>
    </xf>
    <xf numFmtId="0" fontId="35" fillId="4" borderId="4" xfId="13" applyFont="1" applyFill="1" applyBorder="1" applyAlignment="1">
      <alignment horizontal="left"/>
    </xf>
    <xf numFmtId="0" fontId="14" fillId="4" borderId="4" xfId="14" applyFont="1" applyFill="1" applyBorder="1" applyAlignment="1">
      <alignment horizontal="right" vertical="top" wrapText="1"/>
    </xf>
    <xf numFmtId="0" fontId="15" fillId="13" borderId="28" xfId="13" applyFont="1" applyFill="1" applyBorder="1" applyAlignment="1">
      <alignment horizontal="center"/>
    </xf>
    <xf numFmtId="0" fontId="15" fillId="13" borderId="16" xfId="13" applyFont="1" applyFill="1" applyBorder="1" applyAlignment="1">
      <alignment horizontal="center"/>
    </xf>
    <xf numFmtId="0" fontId="35" fillId="13" borderId="16" xfId="13" applyFont="1" applyFill="1" applyBorder="1" applyAlignment="1">
      <alignment horizontal="center"/>
    </xf>
    <xf numFmtId="0" fontId="15" fillId="13" borderId="16" xfId="13" applyFont="1" applyFill="1" applyBorder="1"/>
    <xf numFmtId="0" fontId="15" fillId="13" borderId="4" xfId="13" applyFont="1" applyFill="1" applyBorder="1"/>
    <xf numFmtId="0" fontId="15" fillId="13" borderId="4" xfId="13" applyFont="1" applyFill="1" applyBorder="1" applyAlignment="1">
      <alignment horizontal="right"/>
    </xf>
    <xf numFmtId="166" fontId="35" fillId="13" borderId="4" xfId="4" applyNumberFormat="1" applyFont="1" applyFill="1" applyBorder="1"/>
    <xf numFmtId="0" fontId="15" fillId="13" borderId="4" xfId="13" applyFont="1" applyFill="1" applyBorder="1" applyAlignment="1">
      <alignment horizontal="center" vertical="top"/>
    </xf>
    <xf numFmtId="0" fontId="15" fillId="13" borderId="4" xfId="13" applyFont="1" applyFill="1" applyBorder="1" applyAlignment="1">
      <alignment horizontal="center"/>
    </xf>
    <xf numFmtId="0" fontId="15" fillId="13" borderId="8" xfId="13" applyFont="1" applyFill="1" applyBorder="1"/>
    <xf numFmtId="0" fontId="22" fillId="13" borderId="4" xfId="13" applyFont="1" applyFill="1" applyBorder="1"/>
    <xf numFmtId="0" fontId="22" fillId="0" borderId="0" xfId="13" applyFont="1" applyFill="1" applyAlignment="1">
      <alignment horizontal="left"/>
    </xf>
    <xf numFmtId="166" fontId="22" fillId="0" borderId="0" xfId="13" applyNumberFormat="1" applyFont="1" applyFill="1"/>
    <xf numFmtId="0" fontId="12" fillId="0" borderId="0" xfId="13"/>
    <xf numFmtId="166" fontId="12" fillId="0" borderId="0" xfId="4" applyNumberFormat="1"/>
    <xf numFmtId="0" fontId="16" fillId="0" borderId="0" xfId="13" applyFont="1" applyAlignment="1">
      <alignment vertical="top" wrapText="1"/>
    </xf>
    <xf numFmtId="0" fontId="12" fillId="0" borderId="0" xfId="13" applyAlignment="1">
      <alignment vertical="center"/>
    </xf>
    <xf numFmtId="166" fontId="12" fillId="0" borderId="0" xfId="4" applyNumberFormat="1" applyAlignment="1">
      <alignment vertical="center"/>
    </xf>
    <xf numFmtId="0" fontId="12" fillId="0" borderId="0" xfId="13" applyAlignment="1">
      <alignment wrapText="1"/>
    </xf>
    <xf numFmtId="0" fontId="46" fillId="0" borderId="12" xfId="13" applyFont="1" applyBorder="1" applyAlignment="1">
      <alignment vertical="top"/>
    </xf>
    <xf numFmtId="0" fontId="46" fillId="0" borderId="12" xfId="13" applyFont="1" applyBorder="1" applyAlignment="1">
      <alignment vertical="top" wrapText="1"/>
    </xf>
    <xf numFmtId="0" fontId="46" fillId="0" borderId="12" xfId="13" applyFont="1" applyBorder="1" applyAlignment="1">
      <alignment horizontal="center" vertical="top" wrapText="1"/>
    </xf>
    <xf numFmtId="166" fontId="46" fillId="0" borderId="12" xfId="4" applyNumberFormat="1" applyFont="1" applyBorder="1" applyAlignment="1">
      <alignment vertical="top" wrapText="1"/>
    </xf>
    <xf numFmtId="0" fontId="47" fillId="14" borderId="12" xfId="13" applyFont="1" applyFill="1" applyBorder="1" applyAlignment="1">
      <alignment horizontal="center" vertical="top" wrapText="1"/>
    </xf>
    <xf numFmtId="0" fontId="47" fillId="14" borderId="13" xfId="13" applyFont="1" applyFill="1" applyBorder="1" applyAlignment="1">
      <alignment horizontal="center" vertical="top" wrapText="1"/>
    </xf>
    <xf numFmtId="0" fontId="46" fillId="0" borderId="15" xfId="13" applyFont="1" applyBorder="1" applyAlignment="1">
      <alignment vertical="top" wrapText="1"/>
    </xf>
    <xf numFmtId="0" fontId="46" fillId="0" borderId="15" xfId="13" applyFont="1" applyBorder="1" applyAlignment="1">
      <alignment wrapText="1"/>
    </xf>
    <xf numFmtId="0" fontId="46" fillId="0" borderId="0" xfId="13" applyFont="1"/>
    <xf numFmtId="0" fontId="48" fillId="0" borderId="4" xfId="13" applyFont="1" applyBorder="1" applyAlignment="1">
      <alignment vertical="top"/>
    </xf>
    <xf numFmtId="0" fontId="34" fillId="0" borderId="4" xfId="13" applyFont="1" applyBorder="1" applyAlignment="1">
      <alignment vertical="top"/>
    </xf>
    <xf numFmtId="0" fontId="34" fillId="0" borderId="4" xfId="13" applyFont="1" applyBorder="1" applyAlignment="1">
      <alignment vertical="top" wrapText="1"/>
    </xf>
    <xf numFmtId="0" fontId="34" fillId="0" borderId="4" xfId="13" applyFont="1" applyBorder="1" applyAlignment="1">
      <alignment horizontal="center" vertical="top" wrapText="1"/>
    </xf>
    <xf numFmtId="166" fontId="34" fillId="0" borderId="4" xfId="4" applyNumberFormat="1" applyFont="1" applyBorder="1" applyAlignment="1">
      <alignment vertical="top" wrapText="1"/>
    </xf>
    <xf numFmtId="0" fontId="47" fillId="14" borderId="4" xfId="13" applyFont="1" applyFill="1" applyBorder="1" applyAlignment="1">
      <alignment horizontal="center" vertical="top" wrapText="1"/>
    </xf>
    <xf numFmtId="0" fontId="46" fillId="0" borderId="4" xfId="13" applyFont="1" applyBorder="1" applyAlignment="1">
      <alignment vertical="top" wrapText="1"/>
    </xf>
    <xf numFmtId="0" fontId="46" fillId="0" borderId="4" xfId="13" applyFont="1" applyBorder="1" applyAlignment="1">
      <alignment wrapText="1"/>
    </xf>
    <xf numFmtId="0" fontId="34" fillId="0" borderId="0" xfId="13" applyFont="1"/>
    <xf numFmtId="0" fontId="34" fillId="3" borderId="4" xfId="13" applyFont="1" applyFill="1" applyBorder="1" applyAlignment="1">
      <alignment vertical="top"/>
    </xf>
    <xf numFmtId="0" fontId="13" fillId="3" borderId="4" xfId="13" applyFont="1" applyFill="1" applyBorder="1" applyAlignment="1">
      <alignment vertical="top" wrapText="1"/>
    </xf>
    <xf numFmtId="166" fontId="34" fillId="3" borderId="4" xfId="4" applyNumberFormat="1" applyFont="1" applyFill="1" applyBorder="1" applyAlignment="1">
      <alignment vertical="top"/>
    </xf>
    <xf numFmtId="166" fontId="34" fillId="3" borderId="4" xfId="4" applyNumberFormat="1" applyFont="1" applyFill="1" applyBorder="1" applyAlignment="1">
      <alignment vertical="top" wrapText="1"/>
    </xf>
    <xf numFmtId="0" fontId="34" fillId="3" borderId="8" xfId="13" applyFont="1" applyFill="1" applyBorder="1" applyAlignment="1">
      <alignment vertical="top" wrapText="1"/>
    </xf>
    <xf numFmtId="0" fontId="46" fillId="3" borderId="4" xfId="13" applyFont="1" applyFill="1" applyBorder="1" applyAlignment="1">
      <alignment vertical="top" wrapText="1"/>
    </xf>
    <xf numFmtId="0" fontId="34" fillId="3" borderId="0" xfId="13" applyFont="1" applyFill="1" applyAlignment="1">
      <alignment vertical="top"/>
    </xf>
    <xf numFmtId="166" fontId="34" fillId="0" borderId="4" xfId="4" applyNumberFormat="1" applyFont="1" applyBorder="1" applyAlignment="1">
      <alignment vertical="top"/>
    </xf>
    <xf numFmtId="0" fontId="34" fillId="0" borderId="8" xfId="13" applyFont="1" applyBorder="1" applyAlignment="1">
      <alignment vertical="top"/>
    </xf>
    <xf numFmtId="0" fontId="13" fillId="0" borderId="4" xfId="13" applyFont="1" applyBorder="1" applyAlignment="1">
      <alignment vertical="top" wrapText="1"/>
    </xf>
    <xf numFmtId="0" fontId="34" fillId="0" borderId="0" xfId="13" applyFont="1" applyAlignment="1">
      <alignment vertical="top"/>
    </xf>
    <xf numFmtId="0" fontId="1" fillId="9" borderId="4" xfId="13" applyFont="1" applyFill="1" applyBorder="1" applyAlignment="1">
      <alignment vertical="top" wrapText="1"/>
    </xf>
    <xf numFmtId="166" fontId="13" fillId="3" borderId="4" xfId="4" applyNumberFormat="1" applyFont="1" applyFill="1" applyBorder="1" applyAlignment="1">
      <alignment vertical="top"/>
    </xf>
    <xf numFmtId="0" fontId="34" fillId="3" borderId="4" xfId="14" applyFont="1" applyFill="1" applyBorder="1" applyAlignment="1">
      <alignment vertical="top" wrapText="1"/>
    </xf>
    <xf numFmtId="0" fontId="34" fillId="3" borderId="8" xfId="14" applyFont="1" applyFill="1" applyBorder="1" applyAlignment="1">
      <alignment vertical="top" wrapText="1"/>
    </xf>
    <xf numFmtId="0" fontId="34" fillId="3" borderId="4" xfId="13" applyFont="1" applyFill="1" applyBorder="1"/>
    <xf numFmtId="0" fontId="48" fillId="4" borderId="4" xfId="13" applyFont="1" applyFill="1" applyBorder="1" applyAlignment="1">
      <alignment vertical="top" wrapText="1"/>
    </xf>
    <xf numFmtId="0" fontId="34" fillId="4" borderId="4" xfId="13" applyFont="1" applyFill="1" applyBorder="1" applyAlignment="1">
      <alignment vertical="top" wrapText="1"/>
    </xf>
    <xf numFmtId="0" fontId="46" fillId="4" borderId="4" xfId="13" applyFont="1" applyFill="1" applyBorder="1" applyAlignment="1">
      <alignment horizontal="right" vertical="top" wrapText="1"/>
    </xf>
    <xf numFmtId="17" fontId="34" fillId="4" borderId="4" xfId="13" applyNumberFormat="1" applyFont="1" applyFill="1" applyBorder="1" applyAlignment="1">
      <alignment vertical="top" wrapText="1"/>
    </xf>
    <xf numFmtId="0" fontId="34" fillId="4" borderId="0" xfId="13" applyFont="1" applyFill="1" applyBorder="1" applyAlignment="1">
      <alignment vertical="top" wrapText="1"/>
    </xf>
    <xf numFmtId="0" fontId="34" fillId="4" borderId="8" xfId="13" applyFont="1" applyFill="1" applyBorder="1" applyAlignment="1">
      <alignment vertical="top" wrapText="1"/>
    </xf>
    <xf numFmtId="0" fontId="46" fillId="4" borderId="4" xfId="13" applyFont="1" applyFill="1" applyBorder="1" applyAlignment="1">
      <alignment horizontal="right" vertical="top"/>
    </xf>
    <xf numFmtId="166" fontId="14" fillId="4" borderId="4" xfId="4" applyNumberFormat="1" applyFont="1" applyFill="1" applyBorder="1" applyAlignment="1">
      <alignment vertical="top"/>
    </xf>
    <xf numFmtId="0" fontId="34" fillId="4" borderId="4" xfId="14" applyFont="1" applyFill="1" applyBorder="1" applyAlignment="1">
      <alignment vertical="top" wrapText="1"/>
    </xf>
    <xf numFmtId="0" fontId="34" fillId="4" borderId="8" xfId="14" applyFont="1" applyFill="1" applyBorder="1" applyAlignment="1">
      <alignment vertical="top" wrapText="1"/>
    </xf>
    <xf numFmtId="0" fontId="46" fillId="4" borderId="4" xfId="13" applyFont="1" applyFill="1" applyBorder="1" applyAlignment="1">
      <alignment vertical="top" wrapText="1"/>
    </xf>
    <xf numFmtId="0" fontId="34" fillId="4" borderId="4" xfId="13" applyFont="1" applyFill="1" applyBorder="1"/>
    <xf numFmtId="0" fontId="46" fillId="3" borderId="4" xfId="13" applyFont="1" applyFill="1" applyBorder="1" applyAlignment="1">
      <alignment horizontal="right" vertical="top" wrapText="1"/>
    </xf>
    <xf numFmtId="17" fontId="34" fillId="3" borderId="4" xfId="13" applyNumberFormat="1" applyFont="1" applyFill="1" applyBorder="1" applyAlignment="1">
      <alignment vertical="top" wrapText="1"/>
    </xf>
    <xf numFmtId="0" fontId="46" fillId="3" borderId="4" xfId="13" applyFont="1" applyFill="1" applyBorder="1" applyAlignment="1">
      <alignment horizontal="right" vertical="top"/>
    </xf>
    <xf numFmtId="166" fontId="14" fillId="3" borderId="4" xfId="4" applyNumberFormat="1" applyFont="1" applyFill="1" applyBorder="1" applyAlignment="1">
      <alignment vertical="top"/>
    </xf>
    <xf numFmtId="0" fontId="34" fillId="3" borderId="0" xfId="13" applyFont="1" applyFill="1"/>
    <xf numFmtId="0" fontId="1" fillId="10" borderId="4" xfId="14" applyFont="1" applyFill="1" applyBorder="1" applyAlignment="1">
      <alignment vertical="top"/>
    </xf>
    <xf numFmtId="0" fontId="13" fillId="3" borderId="4" xfId="14" applyFont="1" applyFill="1" applyBorder="1" applyAlignment="1">
      <alignment horizontal="right" vertical="top" wrapText="1"/>
    </xf>
    <xf numFmtId="0" fontId="1" fillId="10" borderId="4" xfId="14" applyFont="1" applyFill="1" applyBorder="1" applyAlignment="1">
      <alignment horizontal="right" vertical="top"/>
    </xf>
    <xf numFmtId="0" fontId="34" fillId="10" borderId="4" xfId="14" applyFont="1" applyFill="1" applyBorder="1" applyAlignment="1">
      <alignment vertical="center" wrapText="1"/>
    </xf>
    <xf numFmtId="0" fontId="1" fillId="10" borderId="4" xfId="14" applyFont="1" applyFill="1" applyBorder="1" applyAlignment="1">
      <alignment vertical="top" wrapText="1"/>
    </xf>
    <xf numFmtId="0" fontId="34" fillId="0" borderId="0" xfId="13" applyFont="1" applyAlignment="1">
      <alignment vertical="top" wrapText="1"/>
    </xf>
    <xf numFmtId="0" fontId="1" fillId="10" borderId="8" xfId="14" applyFont="1" applyFill="1" applyBorder="1" applyAlignment="1">
      <alignment vertical="top" wrapText="1"/>
    </xf>
    <xf numFmtId="0" fontId="34" fillId="0" borderId="8" xfId="13" applyFont="1" applyBorder="1" applyAlignment="1">
      <alignment vertical="top" wrapText="1"/>
    </xf>
    <xf numFmtId="166" fontId="46" fillId="4" borderId="4" xfId="4" applyNumberFormat="1" applyFont="1" applyFill="1" applyBorder="1" applyAlignment="1">
      <alignment vertical="top" wrapText="1"/>
    </xf>
    <xf numFmtId="0" fontId="34" fillId="4" borderId="0" xfId="13" applyFont="1" applyFill="1"/>
    <xf numFmtId="0" fontId="48" fillId="3" borderId="4" xfId="13" applyFont="1" applyFill="1" applyBorder="1" applyAlignment="1">
      <alignment vertical="top" wrapText="1"/>
    </xf>
    <xf numFmtId="166" fontId="46" fillId="3" borderId="4" xfId="4" applyNumberFormat="1" applyFont="1" applyFill="1" applyBorder="1" applyAlignment="1">
      <alignment vertical="top" wrapText="1"/>
    </xf>
    <xf numFmtId="0" fontId="34" fillId="0" borderId="4" xfId="13" applyFont="1" applyBorder="1" applyAlignment="1">
      <alignment horizontal="justify" vertical="top"/>
    </xf>
    <xf numFmtId="0" fontId="46" fillId="0" borderId="4" xfId="13" applyFont="1" applyBorder="1" applyAlignment="1">
      <alignment horizontal="left" vertical="top" wrapText="1"/>
    </xf>
    <xf numFmtId="0" fontId="34" fillId="0" borderId="4" xfId="13" applyFont="1" applyBorder="1" applyAlignment="1">
      <alignment horizontal="left" vertical="top"/>
    </xf>
    <xf numFmtId="0" fontId="34" fillId="0" borderId="0" xfId="13" applyFont="1" applyAlignment="1">
      <alignment horizontal="left" vertical="top"/>
    </xf>
    <xf numFmtId="0" fontId="34" fillId="10" borderId="4" xfId="13" applyFont="1" applyFill="1" applyBorder="1" applyAlignment="1">
      <alignment horizontal="left" vertical="top" wrapText="1"/>
    </xf>
    <xf numFmtId="0" fontId="34" fillId="3" borderId="0" xfId="13" applyFont="1" applyFill="1" applyAlignment="1">
      <alignment vertical="top" wrapText="1"/>
    </xf>
    <xf numFmtId="0" fontId="34" fillId="3" borderId="4" xfId="13" applyFont="1" applyFill="1" applyBorder="1" applyAlignment="1">
      <alignment horizontal="right" vertical="top"/>
    </xf>
    <xf numFmtId="0" fontId="46" fillId="3" borderId="4" xfId="13" applyFont="1" applyFill="1" applyBorder="1" applyAlignment="1">
      <alignment horizontal="center" vertical="top"/>
    </xf>
    <xf numFmtId="0" fontId="6" fillId="3" borderId="4" xfId="13" applyFont="1" applyFill="1" applyBorder="1" applyAlignment="1">
      <alignment vertical="top" wrapText="1"/>
    </xf>
    <xf numFmtId="49" fontId="34" fillId="0" borderId="4" xfId="13" applyNumberFormat="1" applyFont="1" applyBorder="1" applyAlignment="1">
      <alignment horizontal="right" vertical="top"/>
    </xf>
    <xf numFmtId="0" fontId="34" fillId="0" borderId="4" xfId="13" applyFont="1" applyBorder="1" applyAlignment="1">
      <alignment horizontal="left" vertical="top" wrapText="1"/>
    </xf>
    <xf numFmtId="0" fontId="48" fillId="4" borderId="4" xfId="13" applyFont="1" applyFill="1" applyBorder="1" applyAlignment="1">
      <alignment horizontal="left" vertical="top"/>
    </xf>
    <xf numFmtId="0" fontId="34" fillId="4" borderId="4" xfId="13" applyFont="1" applyFill="1" applyBorder="1" applyAlignment="1">
      <alignment vertical="top"/>
    </xf>
    <xf numFmtId="0" fontId="46" fillId="4" borderId="4" xfId="13" applyFont="1" applyFill="1" applyBorder="1" applyAlignment="1">
      <alignment horizontal="center" vertical="top"/>
    </xf>
    <xf numFmtId="0" fontId="6" fillId="4" borderId="4" xfId="13" applyFont="1" applyFill="1" applyBorder="1" applyAlignment="1">
      <alignment vertical="top" wrapText="1"/>
    </xf>
    <xf numFmtId="0" fontId="3" fillId="4" borderId="4" xfId="13" applyFont="1" applyFill="1" applyBorder="1" applyAlignment="1">
      <alignment vertical="top" wrapText="1"/>
    </xf>
    <xf numFmtId="14" fontId="34" fillId="4" borderId="4" xfId="13" quotePrefix="1" applyNumberFormat="1" applyFont="1" applyFill="1" applyBorder="1" applyAlignment="1">
      <alignment vertical="top" wrapText="1"/>
    </xf>
    <xf numFmtId="0" fontId="48" fillId="3" borderId="4" xfId="13" applyFont="1" applyFill="1" applyBorder="1" applyAlignment="1">
      <alignment horizontal="left" vertical="top"/>
    </xf>
    <xf numFmtId="0" fontId="3" fillId="3" borderId="4" xfId="13" applyFont="1" applyFill="1" applyBorder="1" applyAlignment="1">
      <alignment vertical="top" wrapText="1"/>
    </xf>
    <xf numFmtId="14" fontId="34" fillId="3" borderId="4" xfId="13" quotePrefix="1" applyNumberFormat="1" applyFont="1" applyFill="1" applyBorder="1" applyAlignment="1">
      <alignment vertical="top" wrapText="1"/>
    </xf>
    <xf numFmtId="0" fontId="34" fillId="3" borderId="4" xfId="13" applyFont="1" applyFill="1" applyBorder="1" applyAlignment="1">
      <alignment horizontal="left" vertical="top"/>
    </xf>
    <xf numFmtId="14" fontId="1" fillId="4" borderId="15" xfId="17" applyNumberFormat="1" applyFont="1" applyFill="1" applyBorder="1" applyAlignment="1">
      <alignment vertical="top"/>
    </xf>
    <xf numFmtId="0" fontId="34" fillId="4" borderId="4" xfId="13" applyFont="1" applyFill="1" applyBorder="1" applyAlignment="1">
      <alignment horizontal="left" vertical="top"/>
    </xf>
    <xf numFmtId="0" fontId="34" fillId="8" borderId="4" xfId="13" applyFont="1" applyFill="1" applyBorder="1"/>
    <xf numFmtId="0" fontId="46" fillId="8" borderId="4" xfId="13" applyFont="1" applyFill="1" applyBorder="1" applyAlignment="1">
      <alignment horizontal="right"/>
    </xf>
    <xf numFmtId="166" fontId="46" fillId="8" borderId="4" xfId="4" applyNumberFormat="1" applyFont="1" applyFill="1" applyBorder="1"/>
    <xf numFmtId="0" fontId="46" fillId="8" borderId="4" xfId="13" applyFont="1" applyFill="1" applyBorder="1"/>
    <xf numFmtId="0" fontId="34" fillId="8" borderId="8" xfId="13" applyFont="1" applyFill="1" applyBorder="1"/>
    <xf numFmtId="0" fontId="46" fillId="8" borderId="4" xfId="13" applyFont="1" applyFill="1" applyBorder="1" applyAlignment="1">
      <alignment vertical="top" wrapText="1"/>
    </xf>
    <xf numFmtId="166" fontId="34" fillId="0" borderId="0" xfId="13" applyNumberFormat="1" applyFont="1"/>
    <xf numFmtId="166" fontId="34" fillId="0" borderId="0" xfId="4" applyNumberFormat="1" applyFont="1"/>
    <xf numFmtId="0" fontId="46" fillId="0" borderId="0" xfId="13" applyFont="1" applyAlignment="1">
      <alignment vertical="top" wrapText="1"/>
    </xf>
    <xf numFmtId="0" fontId="1" fillId="0" borderId="0" xfId="18" applyFont="1" applyAlignment="1">
      <alignment horizontal="center" vertical="top"/>
    </xf>
    <xf numFmtId="0" fontId="36" fillId="0" borderId="0" xfId="18" applyFont="1" applyAlignment="1">
      <alignment horizontal="center" vertical="top"/>
    </xf>
    <xf numFmtId="49" fontId="36" fillId="0" borderId="0" xfId="18" applyNumberFormat="1" applyFont="1" applyAlignment="1">
      <alignment horizontal="center" vertical="top"/>
    </xf>
    <xf numFmtId="0" fontId="1" fillId="0" borderId="0" xfId="18" applyFont="1" applyAlignment="1">
      <alignment horizontal="left" vertical="top"/>
    </xf>
    <xf numFmtId="0" fontId="1" fillId="0" borderId="0" xfId="18" applyFont="1" applyAlignment="1">
      <alignment vertical="top"/>
    </xf>
    <xf numFmtId="164" fontId="36" fillId="0" borderId="0" xfId="18" applyNumberFormat="1" applyFont="1" applyAlignment="1">
      <alignment horizontal="center" vertical="top"/>
    </xf>
    <xf numFmtId="166" fontId="0" fillId="3" borderId="0" xfId="4" applyNumberFormat="1" applyFont="1" applyFill="1" applyAlignment="1">
      <alignment horizontal="left" vertical="top"/>
    </xf>
    <xf numFmtId="0" fontId="13" fillId="0" borderId="0" xfId="18" applyFont="1" applyAlignment="1">
      <alignment vertical="top"/>
    </xf>
    <xf numFmtId="0" fontId="1" fillId="0" borderId="0" xfId="18" applyFont="1" applyBorder="1" applyAlignment="1">
      <alignment horizontal="center" vertical="top"/>
    </xf>
    <xf numFmtId="0" fontId="1" fillId="0" borderId="0" xfId="18" applyBorder="1" applyAlignment="1">
      <alignment vertical="top"/>
    </xf>
    <xf numFmtId="0" fontId="1" fillId="0" borderId="0" xfId="18" applyFont="1"/>
    <xf numFmtId="0" fontId="4" fillId="0" borderId="4" xfId="18" applyFont="1" applyFill="1" applyBorder="1" applyAlignment="1">
      <alignment horizontal="center" vertical="top" wrapText="1"/>
    </xf>
    <xf numFmtId="49" fontId="4" fillId="0" borderId="4" xfId="18" applyNumberFormat="1" applyFont="1" applyFill="1" applyBorder="1" applyAlignment="1">
      <alignment horizontal="center" vertical="top" wrapText="1"/>
    </xf>
    <xf numFmtId="0" fontId="1" fillId="0" borderId="4" xfId="18" applyFont="1" applyFill="1" applyBorder="1" applyAlignment="1">
      <alignment horizontal="left" vertical="top" wrapText="1"/>
    </xf>
    <xf numFmtId="164" fontId="4" fillId="0" borderId="4" xfId="19" applyNumberFormat="1" applyFont="1" applyFill="1" applyBorder="1" applyAlignment="1">
      <alignment horizontal="center" vertical="top" wrapText="1"/>
    </xf>
    <xf numFmtId="49" fontId="4" fillId="3" borderId="4" xfId="4" applyNumberFormat="1" applyFont="1" applyFill="1" applyBorder="1" applyAlignment="1">
      <alignment horizontal="center" vertical="top" wrapText="1"/>
    </xf>
    <xf numFmtId="166" fontId="4" fillId="0" borderId="4" xfId="4" applyNumberFormat="1" applyFont="1" applyFill="1" applyBorder="1" applyAlignment="1">
      <alignment horizontal="center" vertical="top" wrapText="1"/>
    </xf>
    <xf numFmtId="0" fontId="14" fillId="0" borderId="4" xfId="18" applyFont="1" applyFill="1" applyBorder="1" applyAlignment="1">
      <alignment horizontal="center" vertical="top" wrapText="1"/>
    </xf>
    <xf numFmtId="0" fontId="4" fillId="0" borderId="8" xfId="18" applyFont="1" applyFill="1" applyBorder="1" applyAlignment="1">
      <alignment horizontal="center" vertical="top" wrapText="1"/>
    </xf>
    <xf numFmtId="0" fontId="4" fillId="0" borderId="4" xfId="18" applyFont="1" applyBorder="1" applyAlignment="1">
      <alignment horizontal="center" vertical="top" wrapText="1"/>
    </xf>
    <xf numFmtId="0" fontId="4" fillId="0" borderId="0" xfId="18" applyFont="1" applyFill="1" applyBorder="1" applyAlignment="1">
      <alignment horizontal="center" vertical="top" wrapText="1"/>
    </xf>
    <xf numFmtId="0" fontId="50" fillId="0" borderId="4" xfId="18" applyFont="1" applyFill="1" applyBorder="1" applyAlignment="1">
      <alignment horizontal="center" vertical="top" wrapText="1"/>
    </xf>
    <xf numFmtId="0" fontId="36" fillId="0" borderId="4" xfId="18" applyFont="1" applyFill="1" applyBorder="1" applyAlignment="1">
      <alignment horizontal="center" vertical="top" wrapText="1"/>
    </xf>
    <xf numFmtId="0" fontId="36" fillId="0" borderId="4" xfId="18" applyFont="1" applyFill="1" applyBorder="1" applyAlignment="1">
      <alignment vertical="top" wrapText="1"/>
    </xf>
    <xf numFmtId="0" fontId="36" fillId="0" borderId="4" xfId="18" applyFont="1" applyFill="1" applyBorder="1" applyAlignment="1">
      <alignment horizontal="left" vertical="top" wrapText="1"/>
    </xf>
    <xf numFmtId="49" fontId="36" fillId="0" borderId="4" xfId="18" applyNumberFormat="1" applyFont="1" applyFill="1" applyBorder="1" applyAlignment="1">
      <alignment horizontal="left" vertical="top" wrapText="1"/>
    </xf>
    <xf numFmtId="0" fontId="50" fillId="0" borderId="4" xfId="18" applyFont="1" applyFill="1" applyBorder="1" applyAlignment="1">
      <alignment horizontal="left" vertical="top" wrapText="1"/>
    </xf>
    <xf numFmtId="164" fontId="36" fillId="0" borderId="4" xfId="19" applyNumberFormat="1" applyFont="1" applyFill="1" applyBorder="1" applyAlignment="1">
      <alignment vertical="top" wrapText="1"/>
    </xf>
    <xf numFmtId="166" fontId="36" fillId="3" borderId="4" xfId="4" applyNumberFormat="1" applyFont="1" applyFill="1" applyBorder="1" applyAlignment="1">
      <alignment horizontal="left" vertical="top" wrapText="1"/>
    </xf>
    <xf numFmtId="166" fontId="36" fillId="0" borderId="4" xfId="4" applyNumberFormat="1" applyFont="1" applyFill="1" applyBorder="1" applyAlignment="1">
      <alignment vertical="top" wrapText="1"/>
    </xf>
    <xf numFmtId="0" fontId="10" fillId="0" borderId="4" xfId="18" applyFont="1" applyFill="1" applyBorder="1" applyAlignment="1">
      <alignment vertical="top" wrapText="1"/>
    </xf>
    <xf numFmtId="0" fontId="36" fillId="0" borderId="8" xfId="18" applyFont="1" applyFill="1" applyBorder="1" applyAlignment="1">
      <alignment vertical="top" wrapText="1"/>
    </xf>
    <xf numFmtId="0" fontId="36" fillId="0" borderId="4" xfId="18" applyFont="1" applyBorder="1" applyAlignment="1">
      <alignment horizontal="center" vertical="top" wrapText="1"/>
    </xf>
    <xf numFmtId="0" fontId="50" fillId="0" borderId="4" xfId="18" applyFont="1" applyFill="1" applyBorder="1" applyAlignment="1">
      <alignment vertical="top" wrapText="1"/>
    </xf>
    <xf numFmtId="0" fontId="50" fillId="0" borderId="4" xfId="18" applyFont="1" applyBorder="1" applyAlignment="1">
      <alignment wrapText="1"/>
    </xf>
    <xf numFmtId="0" fontId="36" fillId="0" borderId="4" xfId="18" applyFont="1" applyFill="1" applyBorder="1" applyAlignment="1">
      <alignment wrapText="1"/>
    </xf>
    <xf numFmtId="0" fontId="36" fillId="0" borderId="0" xfId="18" applyFont="1" applyFill="1" applyBorder="1" applyAlignment="1">
      <alignment wrapText="1"/>
    </xf>
    <xf numFmtId="0" fontId="1" fillId="3" borderId="4" xfId="18" applyFont="1" applyFill="1" applyBorder="1" applyAlignment="1">
      <alignment horizontal="center" vertical="top" wrapText="1"/>
    </xf>
    <xf numFmtId="0" fontId="1" fillId="3" borderId="4" xfId="18" applyFont="1" applyFill="1" applyBorder="1" applyAlignment="1">
      <alignment horizontal="left" vertical="top" wrapText="1"/>
    </xf>
    <xf numFmtId="49" fontId="1" fillId="3" borderId="4" xfId="18" quotePrefix="1" applyNumberFormat="1" applyFont="1" applyFill="1" applyBorder="1" applyAlignment="1">
      <alignment horizontal="left" vertical="top" wrapText="1"/>
    </xf>
    <xf numFmtId="0" fontId="13" fillId="3" borderId="4" xfId="18" applyFont="1" applyFill="1" applyBorder="1" applyAlignment="1">
      <alignment horizontal="left" vertical="top" wrapText="1"/>
    </xf>
    <xf numFmtId="0" fontId="1" fillId="3" borderId="4" xfId="18" applyFont="1" applyFill="1" applyBorder="1" applyAlignment="1">
      <alignment vertical="top" wrapText="1"/>
    </xf>
    <xf numFmtId="164" fontId="1" fillId="3" borderId="4" xfId="19" applyNumberFormat="1" applyFont="1" applyFill="1" applyBorder="1" applyAlignment="1">
      <alignment vertical="top" wrapText="1"/>
    </xf>
    <xf numFmtId="166" fontId="1" fillId="3" borderId="4" xfId="4" applyNumberFormat="1" applyFont="1" applyFill="1" applyBorder="1" applyAlignment="1">
      <alignment horizontal="left" vertical="top" wrapText="1"/>
    </xf>
    <xf numFmtId="164" fontId="15" fillId="3" borderId="4" xfId="19" applyNumberFormat="1" applyFont="1" applyFill="1" applyBorder="1" applyAlignment="1">
      <alignment vertical="top" wrapText="1"/>
    </xf>
    <xf numFmtId="0" fontId="1" fillId="3" borderId="8" xfId="18" applyFont="1" applyFill="1" applyBorder="1" applyAlignment="1">
      <alignment vertical="top" wrapText="1"/>
    </xf>
    <xf numFmtId="0" fontId="1" fillId="3" borderId="4" xfId="18" applyFont="1" applyFill="1" applyBorder="1" applyAlignment="1">
      <alignment wrapText="1"/>
    </xf>
    <xf numFmtId="0" fontId="4" fillId="3" borderId="4" xfId="18" applyFont="1" applyFill="1" applyBorder="1" applyAlignment="1">
      <alignment wrapText="1"/>
    </xf>
    <xf numFmtId="0" fontId="4" fillId="3" borderId="0" xfId="18" applyFont="1" applyFill="1" applyBorder="1" applyAlignment="1">
      <alignment wrapText="1"/>
    </xf>
    <xf numFmtId="0" fontId="13" fillId="0" borderId="4" xfId="18" applyFont="1" applyFill="1" applyBorder="1" applyAlignment="1">
      <alignment horizontal="center" vertical="top" wrapText="1"/>
    </xf>
    <xf numFmtId="0" fontId="13" fillId="0" borderId="4" xfId="18" applyFont="1" applyFill="1" applyBorder="1" applyAlignment="1">
      <alignment vertical="top" wrapText="1"/>
    </xf>
    <xf numFmtId="0" fontId="13" fillId="0" borderId="4" xfId="18" applyFont="1" applyFill="1" applyBorder="1" applyAlignment="1">
      <alignment horizontal="left" vertical="top" wrapText="1"/>
    </xf>
    <xf numFmtId="14" fontId="13" fillId="0" borderId="4" xfId="18" applyNumberFormat="1" applyFont="1" applyFill="1" applyBorder="1" applyAlignment="1">
      <alignment horizontal="left" vertical="top" wrapText="1"/>
    </xf>
    <xf numFmtId="164" fontId="15" fillId="0" borderId="4" xfId="19" applyNumberFormat="1" applyFont="1" applyFill="1" applyBorder="1" applyAlignment="1">
      <alignment vertical="top" wrapText="1"/>
    </xf>
    <xf numFmtId="166" fontId="13" fillId="0" borderId="4" xfId="4" applyNumberFormat="1" applyFont="1" applyFill="1" applyBorder="1" applyAlignment="1">
      <alignment horizontal="left" vertical="top" wrapText="1"/>
    </xf>
    <xf numFmtId="0" fontId="13" fillId="0" borderId="8" xfId="18" applyFont="1" applyFill="1" applyBorder="1" applyAlignment="1">
      <alignment vertical="top" wrapText="1"/>
    </xf>
    <xf numFmtId="0" fontId="1" fillId="0" borderId="4" xfId="18" applyFont="1" applyFill="1" applyBorder="1" applyAlignment="1">
      <alignment vertical="top" wrapText="1"/>
    </xf>
    <xf numFmtId="0" fontId="1" fillId="0" borderId="4" xfId="18" applyFont="1" applyBorder="1" applyAlignment="1">
      <alignment wrapText="1"/>
    </xf>
    <xf numFmtId="0" fontId="4" fillId="0" borderId="4" xfId="18" applyFont="1" applyFill="1" applyBorder="1" applyAlignment="1">
      <alignment wrapText="1"/>
    </xf>
    <xf numFmtId="0" fontId="4" fillId="0" borderId="0" xfId="18" applyFont="1" applyFill="1" applyBorder="1" applyAlignment="1">
      <alignment wrapText="1"/>
    </xf>
    <xf numFmtId="0" fontId="13" fillId="3" borderId="4" xfId="18" applyFont="1" applyFill="1" applyBorder="1" applyAlignment="1">
      <alignment horizontal="center" vertical="top" wrapText="1"/>
    </xf>
    <xf numFmtId="0" fontId="13" fillId="3" borderId="4" xfId="18" applyFont="1" applyFill="1" applyBorder="1" applyAlignment="1">
      <alignment vertical="top" wrapText="1"/>
    </xf>
    <xf numFmtId="0" fontId="13" fillId="3" borderId="8" xfId="18" applyFont="1" applyFill="1" applyBorder="1" applyAlignment="1">
      <alignment vertical="top" wrapText="1"/>
    </xf>
    <xf numFmtId="0" fontId="51" fillId="3" borderId="4" xfId="18" applyFont="1" applyFill="1" applyBorder="1" applyAlignment="1">
      <alignment vertical="top" wrapText="1"/>
    </xf>
    <xf numFmtId="0" fontId="14" fillId="3" borderId="4" xfId="18" applyFont="1" applyFill="1" applyBorder="1" applyAlignment="1">
      <alignment vertical="top" wrapText="1"/>
    </xf>
    <xf numFmtId="164" fontId="14" fillId="3" borderId="4" xfId="19" applyNumberFormat="1" applyFont="1" applyFill="1" applyBorder="1" applyAlignment="1">
      <alignment vertical="top" wrapText="1"/>
    </xf>
    <xf numFmtId="164" fontId="15" fillId="3" borderId="4" xfId="19" applyNumberFormat="1" applyFont="1" applyFill="1" applyBorder="1" applyAlignment="1">
      <alignment horizontal="left" vertical="top" wrapText="1"/>
    </xf>
    <xf numFmtId="0" fontId="1" fillId="3" borderId="0" xfId="18" applyFont="1" applyFill="1" applyBorder="1" applyAlignment="1">
      <alignment wrapText="1"/>
    </xf>
    <xf numFmtId="164" fontId="13" fillId="3" borderId="4" xfId="19" applyNumberFormat="1" applyFont="1" applyFill="1" applyBorder="1" applyAlignment="1">
      <alignment horizontal="left" vertical="top" wrapText="1"/>
    </xf>
    <xf numFmtId="0" fontId="13" fillId="3" borderId="8" xfId="18" applyFont="1" applyFill="1" applyBorder="1" applyAlignment="1">
      <alignment horizontal="left" vertical="top" wrapText="1"/>
    </xf>
    <xf numFmtId="0" fontId="13" fillId="0" borderId="8" xfId="18" applyFont="1" applyFill="1" applyBorder="1" applyAlignment="1">
      <alignment horizontal="left" vertical="top" wrapText="1"/>
    </xf>
    <xf numFmtId="166" fontId="15" fillId="0" borderId="4" xfId="4" applyNumberFormat="1" applyFont="1" applyFill="1" applyBorder="1" applyAlignment="1">
      <alignment horizontal="left" vertical="top" wrapText="1"/>
    </xf>
    <xf numFmtId="0" fontId="3" fillId="0" borderId="4" xfId="18" applyFont="1" applyFill="1" applyBorder="1" applyAlignment="1">
      <alignment vertical="top" wrapText="1"/>
    </xf>
    <xf numFmtId="0" fontId="1" fillId="0" borderId="0" xfId="18" applyFont="1" applyFill="1" applyBorder="1" applyAlignment="1">
      <alignment wrapText="1"/>
    </xf>
    <xf numFmtId="0" fontId="1" fillId="0" borderId="4" xfId="18" applyFont="1" applyFill="1" applyBorder="1" applyAlignment="1">
      <alignment wrapText="1"/>
    </xf>
    <xf numFmtId="0" fontId="53" fillId="0" borderId="4" xfId="18" applyFont="1" applyFill="1" applyBorder="1" applyAlignment="1">
      <alignment vertical="top" wrapText="1"/>
    </xf>
    <xf numFmtId="49" fontId="13" fillId="3" borderId="4" xfId="18" quotePrefix="1" applyNumberFormat="1" applyFont="1" applyFill="1" applyBorder="1" applyAlignment="1">
      <alignment horizontal="left" vertical="top" wrapText="1"/>
    </xf>
    <xf numFmtId="164" fontId="15" fillId="3" borderId="4" xfId="19" applyNumberFormat="1" applyFont="1" applyFill="1" applyBorder="1" applyAlignment="1">
      <alignment horizontal="right" vertical="top" wrapText="1"/>
    </xf>
    <xf numFmtId="169" fontId="15" fillId="3" borderId="4" xfId="20" applyFont="1" applyFill="1" applyBorder="1" applyAlignment="1">
      <alignment vertical="top" wrapText="1"/>
    </xf>
    <xf numFmtId="169" fontId="15" fillId="0" borderId="4" xfId="20" applyFont="1" applyFill="1" applyBorder="1" applyAlignment="1">
      <alignment vertical="top" wrapText="1"/>
    </xf>
    <xf numFmtId="0" fontId="3" fillId="3" borderId="4" xfId="18" applyFont="1" applyFill="1" applyBorder="1" applyAlignment="1">
      <alignment vertical="top" wrapText="1"/>
    </xf>
    <xf numFmtId="0" fontId="54" fillId="3" borderId="4" xfId="18" applyFont="1" applyFill="1" applyBorder="1" applyAlignment="1">
      <alignment horizontal="left" vertical="top" wrapText="1"/>
    </xf>
    <xf numFmtId="0" fontId="15" fillId="0" borderId="4" xfId="21" applyFont="1" applyBorder="1" applyAlignment="1">
      <alignment vertical="top" wrapText="1"/>
    </xf>
    <xf numFmtId="0" fontId="51" fillId="0" borderId="4" xfId="18" applyFont="1" applyFill="1" applyBorder="1" applyAlignment="1">
      <alignment vertical="top" wrapText="1"/>
    </xf>
    <xf numFmtId="164" fontId="13" fillId="0" borderId="4" xfId="19" applyNumberFormat="1" applyFont="1" applyFill="1" applyBorder="1" applyAlignment="1">
      <alignment vertical="top" wrapText="1"/>
    </xf>
    <xf numFmtId="164" fontId="13" fillId="3" borderId="4" xfId="19" applyNumberFormat="1" applyFont="1" applyFill="1" applyBorder="1" applyAlignment="1">
      <alignment vertical="top" wrapText="1"/>
    </xf>
    <xf numFmtId="0" fontId="13" fillId="3" borderId="4" xfId="18" applyFont="1" applyFill="1" applyBorder="1" applyAlignment="1">
      <alignment horizontal="center" vertical="top"/>
    </xf>
    <xf numFmtId="0" fontId="13" fillId="3" borderId="4" xfId="18" applyFont="1" applyFill="1" applyBorder="1" applyAlignment="1">
      <alignment horizontal="left" vertical="top"/>
    </xf>
    <xf numFmtId="0" fontId="13" fillId="3" borderId="4" xfId="18" applyFont="1" applyFill="1" applyBorder="1" applyAlignment="1">
      <alignment vertical="top"/>
    </xf>
    <xf numFmtId="164" fontId="13" fillId="3" borderId="4" xfId="19" applyNumberFormat="1" applyFont="1" applyFill="1" applyBorder="1" applyAlignment="1">
      <alignment vertical="top"/>
    </xf>
    <xf numFmtId="14" fontId="13" fillId="0" borderId="4" xfId="18" applyNumberFormat="1" applyFont="1" applyFill="1" applyBorder="1" applyAlignment="1">
      <alignment vertical="top" wrapText="1"/>
    </xf>
    <xf numFmtId="14" fontId="13" fillId="3" borderId="4" xfId="18" applyNumberFormat="1" applyFont="1" applyFill="1" applyBorder="1" applyAlignment="1">
      <alignment horizontal="left" vertical="top" wrapText="1"/>
    </xf>
    <xf numFmtId="14" fontId="13" fillId="3" borderId="4" xfId="18" applyNumberFormat="1" applyFont="1" applyFill="1" applyBorder="1" applyAlignment="1">
      <alignment vertical="top" wrapText="1"/>
    </xf>
    <xf numFmtId="0" fontId="13" fillId="4" borderId="4" xfId="18" applyFont="1" applyFill="1" applyBorder="1" applyAlignment="1">
      <alignment horizontal="center" vertical="top" wrapText="1"/>
    </xf>
    <xf numFmtId="0" fontId="1" fillId="4" borderId="4" xfId="18" applyFont="1" applyFill="1" applyBorder="1" applyAlignment="1">
      <alignment horizontal="center" vertical="top" wrapText="1"/>
    </xf>
    <xf numFmtId="0" fontId="13" fillId="4" borderId="4" xfId="18" applyFont="1" applyFill="1" applyBorder="1" applyAlignment="1">
      <alignment vertical="top" wrapText="1"/>
    </xf>
    <xf numFmtId="0" fontId="13" fillId="4" borderId="4" xfId="18" applyFont="1" applyFill="1" applyBorder="1" applyAlignment="1">
      <alignment horizontal="left" vertical="top" wrapText="1"/>
    </xf>
    <xf numFmtId="14" fontId="13" fillId="4" borderId="4" xfId="18" applyNumberFormat="1" applyFont="1" applyFill="1" applyBorder="1" applyAlignment="1">
      <alignment horizontal="left" vertical="top" wrapText="1"/>
    </xf>
    <xf numFmtId="49" fontId="13" fillId="4" borderId="4" xfId="18" applyNumberFormat="1" applyFont="1" applyFill="1" applyBorder="1" applyAlignment="1">
      <alignment horizontal="left" vertical="top" wrapText="1"/>
    </xf>
    <xf numFmtId="49" fontId="8" fillId="4" borderId="4" xfId="18" applyNumberFormat="1" applyFont="1" applyFill="1" applyBorder="1" applyAlignment="1">
      <alignment horizontal="right" vertical="top" wrapText="1"/>
    </xf>
    <xf numFmtId="0" fontId="8" fillId="4" borderId="4" xfId="18" applyFont="1" applyFill="1" applyBorder="1" applyAlignment="1">
      <alignment horizontal="right" vertical="top" wrapText="1"/>
    </xf>
    <xf numFmtId="164" fontId="57" fillId="4" borderId="4" xfId="19" applyNumberFormat="1" applyFont="1" applyFill="1" applyBorder="1" applyAlignment="1">
      <alignment vertical="top" wrapText="1"/>
    </xf>
    <xf numFmtId="164" fontId="7" fillId="4" borderId="4" xfId="18" applyNumberFormat="1" applyFont="1" applyFill="1" applyBorder="1" applyAlignment="1">
      <alignment horizontal="right" vertical="top" wrapText="1"/>
    </xf>
    <xf numFmtId="166" fontId="8" fillId="4" borderId="4" xfId="4" applyNumberFormat="1" applyFont="1" applyFill="1" applyBorder="1" applyAlignment="1">
      <alignment horizontal="left" vertical="top" wrapText="1"/>
    </xf>
    <xf numFmtId="166" fontId="9" fillId="4" borderId="4" xfId="4" applyNumberFormat="1" applyFont="1" applyFill="1" applyBorder="1" applyAlignment="1">
      <alignment vertical="top" wrapText="1"/>
    </xf>
    <xf numFmtId="164" fontId="9" fillId="4" borderId="4" xfId="19" applyNumberFormat="1" applyFont="1" applyFill="1" applyBorder="1" applyAlignment="1">
      <alignment vertical="top" wrapText="1"/>
    </xf>
    <xf numFmtId="0" fontId="1" fillId="4" borderId="8" xfId="18" applyFont="1" applyFill="1" applyBorder="1" applyAlignment="1">
      <alignment vertical="top" wrapText="1"/>
    </xf>
    <xf numFmtId="0" fontId="1" fillId="4" borderId="4" xfId="18" applyFont="1" applyFill="1" applyBorder="1" applyAlignment="1">
      <alignment vertical="top" wrapText="1"/>
    </xf>
    <xf numFmtId="0" fontId="1" fillId="4" borderId="4" xfId="18" applyFont="1" applyFill="1" applyBorder="1" applyAlignment="1">
      <alignment wrapText="1"/>
    </xf>
    <xf numFmtId="0" fontId="1" fillId="0" borderId="0" xfId="18" applyFont="1" applyBorder="1" applyAlignment="1">
      <alignment wrapText="1"/>
    </xf>
    <xf numFmtId="0" fontId="50" fillId="0" borderId="4" xfId="18" applyFont="1" applyBorder="1" applyAlignment="1">
      <alignment horizontal="center" vertical="top" wrapText="1"/>
    </xf>
    <xf numFmtId="0" fontId="58" fillId="0" borderId="4" xfId="18" applyFont="1" applyFill="1" applyBorder="1" applyAlignment="1">
      <alignment horizontal="left" vertical="top" wrapText="1"/>
    </xf>
    <xf numFmtId="14" fontId="58" fillId="0" borderId="4" xfId="18" applyNumberFormat="1" applyFont="1" applyFill="1" applyBorder="1" applyAlignment="1">
      <alignment horizontal="left" vertical="top" wrapText="1"/>
    </xf>
    <xf numFmtId="49" fontId="58" fillId="0" borderId="4" xfId="18" applyNumberFormat="1" applyFont="1" applyFill="1" applyBorder="1" applyAlignment="1">
      <alignment horizontal="left" vertical="top" wrapText="1"/>
    </xf>
    <xf numFmtId="164" fontId="58" fillId="3" borderId="4" xfId="19" applyNumberFormat="1" applyFont="1" applyFill="1" applyBorder="1" applyAlignment="1">
      <alignment horizontal="left" vertical="top" wrapText="1"/>
    </xf>
    <xf numFmtId="166" fontId="58" fillId="3" borderId="4" xfId="4" applyNumberFormat="1" applyFont="1" applyFill="1" applyBorder="1" applyAlignment="1">
      <alignment horizontal="left" vertical="top" wrapText="1"/>
    </xf>
    <xf numFmtId="166" fontId="59" fillId="0" borderId="4" xfId="4" applyNumberFormat="1" applyFont="1" applyBorder="1" applyAlignment="1">
      <alignment horizontal="left" vertical="top" wrapText="1"/>
    </xf>
    <xf numFmtId="164" fontId="58" fillId="0" borderId="4" xfId="18" applyNumberFormat="1" applyFont="1" applyBorder="1" applyAlignment="1">
      <alignment horizontal="left" vertical="top" wrapText="1"/>
    </xf>
    <xf numFmtId="0" fontId="50" fillId="0" borderId="8" xfId="18" applyFont="1" applyBorder="1" applyAlignment="1">
      <alignment horizontal="left" vertical="top" wrapText="1"/>
    </xf>
    <xf numFmtId="0" fontId="50" fillId="0" borderId="4" xfId="18" applyFont="1" applyBorder="1" applyAlignment="1">
      <alignment horizontal="left" vertical="top" wrapText="1"/>
    </xf>
    <xf numFmtId="0" fontId="50" fillId="0" borderId="4" xfId="18" applyFont="1" applyBorder="1" applyAlignment="1">
      <alignment horizontal="left" wrapText="1"/>
    </xf>
    <xf numFmtId="0" fontId="50" fillId="0" borderId="0" xfId="18" applyFont="1" applyBorder="1" applyAlignment="1">
      <alignment horizontal="left" wrapText="1"/>
    </xf>
    <xf numFmtId="0" fontId="13" fillId="0" borderId="4" xfId="18" applyFont="1" applyBorder="1" applyAlignment="1">
      <alignment horizontal="center" vertical="top" wrapText="1"/>
    </xf>
    <xf numFmtId="0" fontId="13" fillId="0" borderId="4" xfId="18" applyFont="1" applyBorder="1" applyAlignment="1">
      <alignment horizontal="left" vertical="top" wrapText="1"/>
    </xf>
    <xf numFmtId="0" fontId="13" fillId="0" borderId="4" xfId="18" applyFont="1" applyBorder="1" applyAlignment="1">
      <alignment vertical="top" wrapText="1"/>
    </xf>
    <xf numFmtId="166" fontId="15" fillId="0" borderId="4" xfId="4" applyNumberFormat="1" applyFont="1" applyBorder="1" applyAlignment="1">
      <alignment vertical="top" wrapText="1"/>
    </xf>
    <xf numFmtId="164" fontId="15" fillId="0" borderId="4" xfId="19" applyNumberFormat="1" applyFont="1" applyBorder="1" applyAlignment="1">
      <alignment vertical="top" wrapText="1"/>
    </xf>
    <xf numFmtId="0" fontId="13" fillId="0" borderId="8" xfId="18" applyFont="1" applyBorder="1" applyAlignment="1">
      <alignment vertical="top" wrapText="1"/>
    </xf>
    <xf numFmtId="0" fontId="13" fillId="0" borderId="4" xfId="18" applyFont="1" applyBorder="1" applyAlignment="1">
      <alignment vertical="top"/>
    </xf>
    <xf numFmtId="0" fontId="1" fillId="0" borderId="4" xfId="18" applyFont="1" applyBorder="1" applyAlignment="1">
      <alignment vertical="top"/>
    </xf>
    <xf numFmtId="0" fontId="1" fillId="0" borderId="4" xfId="18" applyFont="1" applyBorder="1"/>
    <xf numFmtId="164" fontId="13" fillId="0" borderId="4" xfId="19" applyNumberFormat="1" applyFont="1" applyBorder="1" applyAlignment="1">
      <alignment vertical="top" wrapText="1"/>
    </xf>
    <xf numFmtId="0" fontId="1" fillId="3" borderId="4" xfId="18" applyFont="1" applyFill="1" applyBorder="1" applyAlignment="1">
      <alignment vertical="top"/>
    </xf>
    <xf numFmtId="0" fontId="1" fillId="3" borderId="4" xfId="18" applyFont="1" applyFill="1" applyBorder="1"/>
    <xf numFmtId="0" fontId="1" fillId="3" borderId="0" xfId="18" applyFont="1" applyFill="1"/>
    <xf numFmtId="164" fontId="15" fillId="0" borderId="15" xfId="19" applyNumberFormat="1" applyFont="1" applyBorder="1" applyAlignment="1">
      <alignment vertical="top" wrapText="1"/>
    </xf>
    <xf numFmtId="0" fontId="13" fillId="0" borderId="31" xfId="18" applyFont="1" applyFill="1" applyBorder="1" applyAlignment="1">
      <alignment vertical="top" wrapText="1"/>
    </xf>
    <xf numFmtId="0" fontId="13" fillId="0" borderId="15" xfId="18" applyFont="1" applyBorder="1" applyAlignment="1">
      <alignment horizontal="center" vertical="top" wrapText="1"/>
    </xf>
    <xf numFmtId="0" fontId="1" fillId="16" borderId="4" xfId="18" applyFont="1" applyFill="1" applyBorder="1"/>
    <xf numFmtId="0" fontId="13" fillId="0" borderId="15" xfId="18" applyFont="1" applyBorder="1" applyAlignment="1">
      <alignment vertical="top" wrapText="1"/>
    </xf>
    <xf numFmtId="0" fontId="13" fillId="0" borderId="15" xfId="18" applyFont="1" applyFill="1" applyBorder="1" applyAlignment="1">
      <alignment vertical="top" wrapText="1"/>
    </xf>
    <xf numFmtId="0" fontId="13" fillId="0" borderId="15" xfId="18" applyFont="1" applyBorder="1" applyAlignment="1">
      <alignment horizontal="center" vertical="top"/>
    </xf>
    <xf numFmtId="0" fontId="13" fillId="3" borderId="15" xfId="18" applyFont="1" applyFill="1" applyBorder="1" applyAlignment="1">
      <alignment horizontal="left" vertical="top" wrapText="1"/>
    </xf>
    <xf numFmtId="164" fontId="15" fillId="0" borderId="15" xfId="19" applyNumberFormat="1" applyFont="1" applyBorder="1" applyAlignment="1">
      <alignment vertical="top"/>
    </xf>
    <xf numFmtId="0" fontId="13" fillId="0" borderId="15" xfId="18" applyFont="1" applyBorder="1" applyAlignment="1">
      <alignment vertical="top"/>
    </xf>
    <xf numFmtId="0" fontId="13" fillId="3" borderId="15" xfId="18" applyFont="1" applyFill="1" applyBorder="1" applyAlignment="1">
      <alignment vertical="top"/>
    </xf>
    <xf numFmtId="164" fontId="15" fillId="0" borderId="16" xfId="19" applyNumberFormat="1" applyFont="1" applyFill="1" applyBorder="1" applyAlignment="1">
      <alignment vertical="top" wrapText="1"/>
    </xf>
    <xf numFmtId="0" fontId="13" fillId="0" borderId="16" xfId="18" applyFont="1" applyFill="1" applyBorder="1" applyAlignment="1">
      <alignment horizontal="center" vertical="top" wrapText="1"/>
    </xf>
    <xf numFmtId="0" fontId="13" fillId="0" borderId="4" xfId="18" applyFont="1" applyFill="1" applyBorder="1" applyAlignment="1">
      <alignment vertical="top"/>
    </xf>
    <xf numFmtId="0" fontId="1" fillId="0" borderId="4" xfId="18" applyFont="1" applyFill="1" applyBorder="1" applyAlignment="1">
      <alignment vertical="top"/>
    </xf>
    <xf numFmtId="0" fontId="1" fillId="0" borderId="4" xfId="18" applyFont="1" applyFill="1" applyBorder="1"/>
    <xf numFmtId="0" fontId="1" fillId="0" borderId="0" xfId="18" applyFont="1" applyFill="1"/>
    <xf numFmtId="0" fontId="1" fillId="4" borderId="4" xfId="18" applyFont="1" applyFill="1" applyBorder="1" applyAlignment="1">
      <alignment horizontal="left" vertical="top" wrapText="1"/>
    </xf>
    <xf numFmtId="49" fontId="1" fillId="4" borderId="4" xfId="18" applyNumberFormat="1" applyFont="1" applyFill="1" applyBorder="1" applyAlignment="1">
      <alignment horizontal="left" vertical="top" wrapText="1"/>
    </xf>
    <xf numFmtId="49" fontId="7" fillId="4" borderId="4" xfId="18" applyNumberFormat="1" applyFont="1" applyFill="1" applyBorder="1" applyAlignment="1">
      <alignment horizontal="right" vertical="top" wrapText="1"/>
    </xf>
    <xf numFmtId="0" fontId="6" fillId="4" borderId="4" xfId="18" applyFont="1" applyFill="1" applyBorder="1" applyAlignment="1">
      <alignment horizontal="left" vertical="top" wrapText="1"/>
    </xf>
    <xf numFmtId="0" fontId="57" fillId="4" borderId="4" xfId="18" applyFont="1" applyFill="1" applyBorder="1" applyAlignment="1">
      <alignment horizontal="right" vertical="top" wrapText="1"/>
    </xf>
    <xf numFmtId="164" fontId="8" fillId="4" borderId="4" xfId="18" applyNumberFormat="1" applyFont="1" applyFill="1" applyBorder="1" applyAlignment="1">
      <alignment horizontal="right" vertical="top" wrapText="1"/>
    </xf>
    <xf numFmtId="166" fontId="8" fillId="4" borderId="4" xfId="4" applyNumberFormat="1" applyFont="1" applyFill="1" applyBorder="1" applyAlignment="1">
      <alignment vertical="top" wrapText="1"/>
    </xf>
    <xf numFmtId="0" fontId="1" fillId="4" borderId="4" xfId="18" applyFill="1" applyBorder="1" applyAlignment="1">
      <alignment vertical="top"/>
    </xf>
    <xf numFmtId="0" fontId="1" fillId="4" borderId="4" xfId="18" applyFont="1" applyFill="1" applyBorder="1" applyAlignment="1">
      <alignment vertical="top"/>
    </xf>
    <xf numFmtId="0" fontId="1" fillId="4" borderId="4" xfId="18" applyFont="1" applyFill="1" applyBorder="1"/>
    <xf numFmtId="0" fontId="1" fillId="0" borderId="4" xfId="18" applyFont="1" applyBorder="1" applyAlignment="1">
      <alignment horizontal="center" vertical="top" wrapText="1"/>
    </xf>
    <xf numFmtId="0" fontId="1" fillId="0" borderId="4" xfId="18" applyFont="1" applyBorder="1" applyAlignment="1">
      <alignment vertical="top" wrapText="1"/>
    </xf>
    <xf numFmtId="0" fontId="1" fillId="0" borderId="4" xfId="18" applyFont="1" applyBorder="1" applyAlignment="1">
      <alignment horizontal="left" vertical="top" wrapText="1"/>
    </xf>
    <xf numFmtId="49" fontId="1" fillId="0" borderId="4" xfId="18" applyNumberFormat="1" applyFont="1" applyBorder="1" applyAlignment="1">
      <alignment horizontal="left" vertical="top" wrapText="1"/>
    </xf>
    <xf numFmtId="164" fontId="0" fillId="0" borderId="4" xfId="19" applyNumberFormat="1" applyFont="1" applyBorder="1" applyAlignment="1">
      <alignment vertical="top" wrapText="1"/>
    </xf>
    <xf numFmtId="0" fontId="1" fillId="0" borderId="8" xfId="18" applyFont="1" applyBorder="1" applyAlignment="1">
      <alignment vertical="top" wrapText="1"/>
    </xf>
    <xf numFmtId="0" fontId="1" fillId="0" borderId="4" xfId="18" applyBorder="1" applyAlignment="1">
      <alignment vertical="top"/>
    </xf>
    <xf numFmtId="0" fontId="1" fillId="0" borderId="4" xfId="18" applyFont="1" applyBorder="1" applyAlignment="1">
      <alignment horizontal="center" vertical="top"/>
    </xf>
    <xf numFmtId="164" fontId="1" fillId="0" borderId="4" xfId="19" applyNumberFormat="1" applyFont="1" applyBorder="1" applyAlignment="1">
      <alignment vertical="top" wrapText="1"/>
    </xf>
    <xf numFmtId="164" fontId="15" fillId="0" borderId="4" xfId="19" applyNumberFormat="1" applyFont="1" applyBorder="1" applyAlignment="1">
      <alignment vertical="top"/>
    </xf>
    <xf numFmtId="164" fontId="1" fillId="0" borderId="4" xfId="19" applyNumberFormat="1" applyFont="1" applyFill="1" applyBorder="1" applyAlignment="1">
      <alignment vertical="top" wrapText="1"/>
    </xf>
    <xf numFmtId="166" fontId="1" fillId="0" borderId="4" xfId="4" applyNumberFormat="1" applyFont="1" applyFill="1" applyBorder="1" applyAlignment="1">
      <alignment horizontal="left" vertical="top" wrapText="1"/>
    </xf>
    <xf numFmtId="0" fontId="1" fillId="0" borderId="4" xfId="18" applyFont="1" applyBorder="1" applyAlignment="1">
      <alignment horizontal="left" vertical="top"/>
    </xf>
    <xf numFmtId="164" fontId="1" fillId="0" borderId="4" xfId="19" applyNumberFormat="1" applyFont="1" applyBorder="1" applyAlignment="1">
      <alignment vertical="top"/>
    </xf>
    <xf numFmtId="166" fontId="1" fillId="3" borderId="4" xfId="4" applyNumberFormat="1" applyFont="1" applyFill="1" applyBorder="1" applyAlignment="1">
      <alignment horizontal="left" vertical="top"/>
    </xf>
    <xf numFmtId="166" fontId="1" fillId="0" borderId="4" xfId="4" applyNumberFormat="1" applyFont="1" applyFill="1" applyBorder="1" applyAlignment="1">
      <alignment horizontal="left" vertical="top"/>
    </xf>
    <xf numFmtId="0" fontId="1" fillId="0" borderId="8" xfId="18" applyFont="1" applyBorder="1" applyAlignment="1">
      <alignment horizontal="left" vertical="top" wrapText="1"/>
    </xf>
    <xf numFmtId="0" fontId="1" fillId="0" borderId="0" xfId="18" applyFont="1" applyBorder="1" applyAlignment="1">
      <alignment vertical="top" wrapText="1"/>
    </xf>
    <xf numFmtId="166" fontId="0" fillId="0" borderId="4" xfId="4" applyNumberFormat="1" applyFont="1" applyFill="1" applyBorder="1" applyAlignment="1">
      <alignment vertical="top"/>
    </xf>
    <xf numFmtId="0" fontId="1" fillId="4" borderId="4" xfId="18" applyFont="1" applyFill="1" applyBorder="1" applyAlignment="1">
      <alignment horizontal="center" vertical="top"/>
    </xf>
    <xf numFmtId="0" fontId="1" fillId="4" borderId="4" xfId="18" applyFont="1" applyFill="1" applyBorder="1" applyAlignment="1">
      <alignment horizontal="left" vertical="top"/>
    </xf>
    <xf numFmtId="164" fontId="57" fillId="4" borderId="4" xfId="19" applyNumberFormat="1" applyFont="1" applyFill="1" applyBorder="1" applyAlignment="1">
      <alignment vertical="top"/>
    </xf>
    <xf numFmtId="0" fontId="8" fillId="4" borderId="4" xfId="18" applyFont="1" applyFill="1" applyBorder="1" applyAlignment="1">
      <alignment horizontal="right" vertical="top"/>
    </xf>
    <xf numFmtId="166" fontId="8" fillId="4" borderId="4" xfId="4" applyNumberFormat="1" applyFont="1" applyFill="1" applyBorder="1" applyAlignment="1">
      <alignment horizontal="left" vertical="top"/>
    </xf>
    <xf numFmtId="166" fontId="9" fillId="4" borderId="4" xfId="4" applyNumberFormat="1" applyFont="1" applyFill="1" applyBorder="1" applyAlignment="1">
      <alignment vertical="top"/>
    </xf>
    <xf numFmtId="164" fontId="13" fillId="4" borderId="4" xfId="19" applyNumberFormat="1" applyFont="1" applyFill="1" applyBorder="1" applyAlignment="1">
      <alignment vertical="top"/>
    </xf>
    <xf numFmtId="0" fontId="1" fillId="4" borderId="8" xfId="18" applyFont="1" applyFill="1" applyBorder="1" applyAlignment="1">
      <alignment horizontal="left" vertical="top" wrapText="1"/>
    </xf>
    <xf numFmtId="164" fontId="0" fillId="0" borderId="4" xfId="19" applyNumberFormat="1" applyFont="1" applyBorder="1" applyAlignment="1">
      <alignment vertical="top"/>
    </xf>
    <xf numFmtId="166" fontId="0" fillId="3" borderId="4" xfId="4" applyNumberFormat="1" applyFont="1" applyFill="1" applyBorder="1" applyAlignment="1">
      <alignment horizontal="left" vertical="top"/>
    </xf>
    <xf numFmtId="0" fontId="13" fillId="0" borderId="4" xfId="18" applyFont="1" applyFill="1" applyBorder="1" applyAlignment="1">
      <alignment horizontal="center" vertical="top"/>
    </xf>
    <xf numFmtId="0" fontId="1" fillId="0" borderId="4" xfId="18" applyFont="1" applyFill="1" applyBorder="1" applyAlignment="1">
      <alignment horizontal="center" vertical="top" wrapText="1"/>
    </xf>
    <xf numFmtId="14" fontId="1" fillId="0" borderId="4" xfId="18" applyNumberFormat="1" applyFont="1" applyFill="1" applyBorder="1" applyAlignment="1">
      <alignment horizontal="left" vertical="top" wrapText="1"/>
    </xf>
    <xf numFmtId="164" fontId="0" fillId="0" borderId="4" xfId="19" applyNumberFormat="1" applyFont="1" applyFill="1" applyBorder="1" applyAlignment="1">
      <alignment vertical="top" wrapText="1"/>
    </xf>
    <xf numFmtId="0" fontId="1" fillId="0" borderId="9" xfId="18" applyFill="1" applyBorder="1" applyAlignment="1">
      <alignment vertical="top" wrapText="1"/>
    </xf>
    <xf numFmtId="166" fontId="0" fillId="3" borderId="4" xfId="4" applyNumberFormat="1" applyFont="1" applyFill="1" applyBorder="1" applyAlignment="1">
      <alignment horizontal="left" vertical="top" wrapText="1"/>
    </xf>
    <xf numFmtId="166" fontId="0" fillId="0" borderId="4" xfId="4" applyNumberFormat="1" applyFont="1" applyFill="1" applyBorder="1" applyAlignment="1">
      <alignment vertical="top" wrapText="1"/>
    </xf>
    <xf numFmtId="0" fontId="1" fillId="0" borderId="8" xfId="18" applyBorder="1" applyAlignment="1">
      <alignment vertical="top" wrapText="1"/>
    </xf>
    <xf numFmtId="0" fontId="1" fillId="0" borderId="4" xfId="18" applyBorder="1" applyAlignment="1">
      <alignment horizontal="center" vertical="top" wrapText="1"/>
    </xf>
    <xf numFmtId="0" fontId="1" fillId="0" borderId="0" xfId="18" applyFont="1" applyAlignment="1">
      <alignment wrapText="1"/>
    </xf>
    <xf numFmtId="0" fontId="13" fillId="0" borderId="15" xfId="18" applyFont="1" applyFill="1" applyBorder="1" applyAlignment="1">
      <alignment horizontal="center" vertical="top"/>
    </xf>
    <xf numFmtId="0" fontId="1" fillId="0" borderId="15" xfId="18" applyFont="1" applyFill="1" applyBorder="1" applyAlignment="1">
      <alignment horizontal="center" vertical="top" wrapText="1"/>
    </xf>
    <xf numFmtId="0" fontId="1" fillId="0" borderId="15" xfId="18" applyFont="1" applyBorder="1" applyAlignment="1">
      <alignment horizontal="center" vertical="top" wrapText="1"/>
    </xf>
    <xf numFmtId="0" fontId="1" fillId="0" borderId="15" xfId="18" applyFont="1" applyFill="1" applyBorder="1" applyAlignment="1">
      <alignment vertical="top" wrapText="1"/>
    </xf>
    <xf numFmtId="0" fontId="1" fillId="3" borderId="15" xfId="18" applyFont="1" applyFill="1" applyBorder="1" applyAlignment="1">
      <alignment horizontal="left" vertical="top" wrapText="1"/>
    </xf>
    <xf numFmtId="14" fontId="1" fillId="0" borderId="15" xfId="18" applyNumberFormat="1" applyFont="1" applyFill="1" applyBorder="1" applyAlignment="1">
      <alignment horizontal="left" vertical="top" wrapText="1"/>
    </xf>
    <xf numFmtId="164" fontId="0" fillId="0" borderId="15" xfId="19" applyNumberFormat="1" applyFont="1" applyFill="1" applyBorder="1" applyAlignment="1">
      <alignment vertical="top" wrapText="1"/>
    </xf>
    <xf numFmtId="0" fontId="1" fillId="0" borderId="15" xfId="18" applyBorder="1" applyAlignment="1">
      <alignment vertical="top" wrapText="1"/>
    </xf>
    <xf numFmtId="166" fontId="0" fillId="3" borderId="15" xfId="4" applyNumberFormat="1" applyFont="1" applyFill="1" applyBorder="1" applyAlignment="1">
      <alignment horizontal="left" vertical="top" wrapText="1"/>
    </xf>
    <xf numFmtId="166" fontId="0" fillId="0" borderId="15" xfId="4" applyNumberFormat="1" applyFont="1" applyFill="1" applyBorder="1" applyAlignment="1">
      <alignment vertical="top" wrapText="1"/>
    </xf>
    <xf numFmtId="164" fontId="15" fillId="0" borderId="0" xfId="19" applyNumberFormat="1" applyFont="1" applyAlignment="1">
      <alignment vertical="top" wrapText="1"/>
    </xf>
    <xf numFmtId="0" fontId="1" fillId="0" borderId="22" xfId="18" applyBorder="1" applyAlignment="1">
      <alignment vertical="top" wrapText="1"/>
    </xf>
    <xf numFmtId="0" fontId="1" fillId="0" borderId="15" xfId="18" applyBorder="1" applyAlignment="1">
      <alignment horizontal="center" vertical="top" wrapText="1"/>
    </xf>
    <xf numFmtId="0" fontId="1" fillId="0" borderId="15" xfId="18" applyFont="1" applyBorder="1" applyAlignment="1">
      <alignment vertical="top" wrapText="1"/>
    </xf>
    <xf numFmtId="0" fontId="9" fillId="4" borderId="4" xfId="18" applyFont="1" applyFill="1" applyBorder="1" applyAlignment="1">
      <alignment horizontal="center" vertical="top"/>
    </xf>
    <xf numFmtId="0" fontId="6" fillId="4" borderId="4" xfId="18" applyFont="1" applyFill="1" applyBorder="1" applyAlignment="1">
      <alignment horizontal="center" vertical="top" wrapText="1"/>
    </xf>
    <xf numFmtId="0" fontId="6" fillId="4" borderId="4" xfId="18" applyFont="1" applyFill="1" applyBorder="1" applyAlignment="1">
      <alignment vertical="top" wrapText="1"/>
    </xf>
    <xf numFmtId="14" fontId="6" fillId="4" borderId="4" xfId="18" applyNumberFormat="1" applyFont="1" applyFill="1" applyBorder="1" applyAlignment="1">
      <alignment horizontal="left" vertical="top" wrapText="1"/>
    </xf>
    <xf numFmtId="49" fontId="6" fillId="4" borderId="4" xfId="18" quotePrefix="1" applyNumberFormat="1" applyFont="1" applyFill="1" applyBorder="1" applyAlignment="1">
      <alignment horizontal="left" vertical="top" wrapText="1"/>
    </xf>
    <xf numFmtId="49" fontId="7" fillId="4" borderId="4" xfId="18" quotePrefix="1" applyNumberFormat="1" applyFont="1" applyFill="1" applyBorder="1" applyAlignment="1">
      <alignment horizontal="right" vertical="top" wrapText="1"/>
    </xf>
    <xf numFmtId="164" fontId="8" fillId="4" borderId="4" xfId="19" applyNumberFormat="1" applyFont="1" applyFill="1" applyBorder="1" applyAlignment="1">
      <alignment vertical="top" wrapText="1"/>
    </xf>
    <xf numFmtId="0" fontId="6" fillId="4" borderId="8" xfId="18" applyFont="1" applyFill="1" applyBorder="1" applyAlignment="1">
      <alignment vertical="top" wrapText="1"/>
    </xf>
    <xf numFmtId="0" fontId="6" fillId="4" borderId="4" xfId="18" applyFont="1" applyFill="1" applyBorder="1" applyAlignment="1">
      <alignment wrapText="1"/>
    </xf>
    <xf numFmtId="14" fontId="1" fillId="3" borderId="4" xfId="18" applyNumberFormat="1" applyFont="1" applyFill="1" applyBorder="1" applyAlignment="1">
      <alignment horizontal="left" vertical="top" wrapText="1"/>
    </xf>
    <xf numFmtId="0" fontId="2" fillId="3" borderId="4" xfId="18" applyFont="1" applyFill="1" applyBorder="1" applyAlignment="1">
      <alignment horizontal="right" vertical="top" wrapText="1"/>
    </xf>
    <xf numFmtId="164" fontId="2" fillId="3" borderId="4" xfId="19" applyNumberFormat="1" applyFont="1" applyFill="1" applyBorder="1" applyAlignment="1">
      <alignment vertical="top" wrapText="1"/>
    </xf>
    <xf numFmtId="0" fontId="2" fillId="3" borderId="0" xfId="18" applyFont="1" applyFill="1" applyBorder="1" applyAlignment="1">
      <alignment vertical="top" wrapText="1"/>
    </xf>
    <xf numFmtId="166" fontId="2" fillId="3" borderId="4" xfId="4" applyNumberFormat="1" applyFont="1" applyFill="1" applyBorder="1" applyAlignment="1">
      <alignment horizontal="left" vertical="top" wrapText="1"/>
    </xf>
    <xf numFmtId="166" fontId="2" fillId="3" borderId="4" xfId="4" applyNumberFormat="1" applyFont="1" applyFill="1" applyBorder="1" applyAlignment="1">
      <alignment vertical="top" wrapText="1"/>
    </xf>
    <xf numFmtId="0" fontId="1" fillId="3" borderId="8" xfId="18" applyFill="1" applyBorder="1" applyAlignment="1">
      <alignment vertical="top" wrapText="1"/>
    </xf>
    <xf numFmtId="0" fontId="1" fillId="3" borderId="4" xfId="18" applyFill="1" applyBorder="1" applyAlignment="1">
      <alignment horizontal="center" vertical="top" wrapText="1"/>
    </xf>
    <xf numFmtId="0" fontId="1" fillId="3" borderId="0" xfId="18" applyFont="1" applyFill="1" applyAlignment="1">
      <alignment wrapText="1"/>
    </xf>
    <xf numFmtId="164" fontId="0" fillId="3" borderId="4" xfId="19" applyNumberFormat="1" applyFont="1" applyFill="1" applyBorder="1" applyAlignment="1">
      <alignment vertical="top" wrapText="1"/>
    </xf>
    <xf numFmtId="0" fontId="1" fillId="0" borderId="9" xfId="18" applyFont="1" applyFill="1" applyBorder="1" applyAlignment="1">
      <alignment vertical="top" wrapText="1"/>
    </xf>
    <xf numFmtId="164" fontId="14" fillId="0" borderId="4" xfId="19" applyNumberFormat="1" applyFont="1" applyFill="1" applyBorder="1" applyAlignment="1">
      <alignment vertical="top" wrapText="1"/>
    </xf>
    <xf numFmtId="0" fontId="1" fillId="0" borderId="8" xfId="18" applyFont="1" applyFill="1" applyBorder="1" applyAlignment="1">
      <alignment vertical="top" wrapText="1"/>
    </xf>
    <xf numFmtId="0" fontId="8" fillId="4" borderId="0" xfId="18" applyFont="1" applyFill="1" applyBorder="1" applyAlignment="1">
      <alignment horizontal="right" vertical="top" wrapText="1"/>
    </xf>
    <xf numFmtId="0" fontId="7" fillId="0" borderId="4" xfId="18" applyFont="1" applyFill="1" applyBorder="1" applyAlignment="1">
      <alignment wrapText="1"/>
    </xf>
    <xf numFmtId="0" fontId="7" fillId="0" borderId="0" xfId="18" applyFont="1" applyFill="1" applyBorder="1" applyAlignment="1">
      <alignment wrapText="1"/>
    </xf>
    <xf numFmtId="0" fontId="50" fillId="3" borderId="4" xfId="18" applyFont="1" applyFill="1" applyBorder="1" applyAlignment="1">
      <alignment horizontal="left" vertical="top" wrapText="1"/>
    </xf>
    <xf numFmtId="14" fontId="50" fillId="0" borderId="4" xfId="18" applyNumberFormat="1" applyFont="1" applyFill="1" applyBorder="1" applyAlignment="1">
      <alignment horizontal="left" vertical="top" wrapText="1"/>
    </xf>
    <xf numFmtId="49" fontId="50" fillId="0" borderId="4" xfId="18" quotePrefix="1" applyNumberFormat="1" applyFont="1" applyFill="1" applyBorder="1" applyAlignment="1">
      <alignment horizontal="left" vertical="top" wrapText="1"/>
    </xf>
    <xf numFmtId="164" fontId="59" fillId="0" borderId="4" xfId="19" applyNumberFormat="1" applyFont="1" applyFill="1" applyBorder="1" applyAlignment="1">
      <alignment vertical="top" wrapText="1"/>
    </xf>
    <xf numFmtId="166" fontId="59" fillId="3" borderId="4" xfId="4" applyNumberFormat="1" applyFont="1" applyFill="1" applyBorder="1" applyAlignment="1">
      <alignment horizontal="left" vertical="top" wrapText="1"/>
    </xf>
    <xf numFmtId="166" fontId="59" fillId="0" borderId="4" xfId="4" applyNumberFormat="1" applyFont="1" applyFill="1" applyBorder="1" applyAlignment="1">
      <alignment vertical="top" wrapText="1"/>
    </xf>
    <xf numFmtId="0" fontId="58" fillId="0" borderId="4" xfId="18" applyFont="1" applyBorder="1" applyAlignment="1">
      <alignment vertical="top" wrapText="1"/>
    </xf>
    <xf numFmtId="0" fontId="50" fillId="0" borderId="8" xfId="18" applyFont="1" applyBorder="1" applyAlignment="1">
      <alignment vertical="top" wrapText="1"/>
    </xf>
    <xf numFmtId="0" fontId="50" fillId="0" borderId="4" xfId="18" applyFont="1" applyBorder="1" applyAlignment="1">
      <alignment vertical="top" wrapText="1"/>
    </xf>
    <xf numFmtId="0" fontId="50" fillId="0" borderId="0" xfId="18" applyFont="1" applyAlignment="1">
      <alignment wrapText="1"/>
    </xf>
    <xf numFmtId="0" fontId="1" fillId="0" borderId="15" xfId="18" applyFont="1" applyBorder="1" applyAlignment="1">
      <alignment horizontal="center" vertical="top"/>
    </xf>
    <xf numFmtId="0" fontId="1" fillId="0" borderId="15" xfId="18" applyFont="1" applyBorder="1" applyAlignment="1">
      <alignment horizontal="left" vertical="top"/>
    </xf>
    <xf numFmtId="0" fontId="1" fillId="0" borderId="15" xfId="18" applyFont="1" applyBorder="1" applyAlignment="1">
      <alignment vertical="top"/>
    </xf>
    <xf numFmtId="164" fontId="0" fillId="0" borderId="15" xfId="19" applyNumberFormat="1" applyFont="1" applyBorder="1" applyAlignment="1">
      <alignment vertical="top"/>
    </xf>
    <xf numFmtId="166" fontId="0" fillId="3" borderId="15" xfId="4" applyNumberFormat="1" applyFont="1" applyFill="1" applyBorder="1" applyAlignment="1">
      <alignment horizontal="left" vertical="top"/>
    </xf>
    <xf numFmtId="166" fontId="0" fillId="0" borderId="15" xfId="4" applyNumberFormat="1" applyFont="1" applyBorder="1" applyAlignment="1">
      <alignment vertical="top"/>
    </xf>
    <xf numFmtId="0" fontId="1" fillId="0" borderId="15" xfId="18" applyBorder="1" applyAlignment="1">
      <alignment vertical="top"/>
    </xf>
    <xf numFmtId="0" fontId="6" fillId="4" borderId="4" xfId="18" applyFont="1" applyFill="1" applyBorder="1" applyAlignment="1">
      <alignment horizontal="left" vertical="top"/>
    </xf>
    <xf numFmtId="49" fontId="6" fillId="4" borderId="4" xfId="18" applyNumberFormat="1" applyFont="1" applyFill="1" applyBorder="1" applyAlignment="1">
      <alignment horizontal="left" vertical="top" wrapText="1"/>
    </xf>
    <xf numFmtId="49" fontId="7" fillId="4" borderId="4" xfId="18" applyNumberFormat="1" applyFont="1" applyFill="1" applyBorder="1" applyAlignment="1">
      <alignment horizontal="left" vertical="top" wrapText="1"/>
    </xf>
    <xf numFmtId="0" fontId="57" fillId="4" borderId="4" xfId="18" applyFont="1" applyFill="1" applyBorder="1" applyAlignment="1">
      <alignment horizontal="right" vertical="top"/>
    </xf>
    <xf numFmtId="164" fontId="8" fillId="4" borderId="4" xfId="19" applyNumberFormat="1" applyFont="1" applyFill="1" applyBorder="1" applyAlignment="1">
      <alignment vertical="top"/>
    </xf>
    <xf numFmtId="0" fontId="6" fillId="4" borderId="4" xfId="18" applyFont="1" applyFill="1" applyBorder="1" applyAlignment="1">
      <alignment horizontal="center" vertical="top"/>
    </xf>
    <xf numFmtId="0" fontId="1" fillId="0" borderId="16" xfId="18" applyFont="1" applyBorder="1" applyAlignment="1">
      <alignment horizontal="center" vertical="top"/>
    </xf>
    <xf numFmtId="0" fontId="1" fillId="0" borderId="16" xfId="18" applyFont="1" applyBorder="1" applyAlignment="1">
      <alignment vertical="top" wrapText="1"/>
    </xf>
    <xf numFmtId="0" fontId="1" fillId="0" borderId="16" xfId="18" applyFont="1" applyBorder="1" applyAlignment="1">
      <alignment horizontal="left" vertical="top"/>
    </xf>
    <xf numFmtId="49" fontId="1" fillId="0" borderId="16" xfId="18" applyNumberFormat="1" applyFont="1" applyBorder="1" applyAlignment="1">
      <alignment horizontal="left" vertical="top" wrapText="1"/>
    </xf>
    <xf numFmtId="0" fontId="1" fillId="0" borderId="16" xfId="18" applyFont="1" applyBorder="1" applyAlignment="1">
      <alignment vertical="top"/>
    </xf>
    <xf numFmtId="164" fontId="0" fillId="0" borderId="16" xfId="19" applyNumberFormat="1" applyFont="1" applyBorder="1" applyAlignment="1">
      <alignment vertical="top"/>
    </xf>
    <xf numFmtId="166" fontId="0" fillId="3" borderId="16" xfId="4" applyNumberFormat="1" applyFont="1" applyFill="1" applyBorder="1" applyAlignment="1">
      <alignment horizontal="left" vertical="top"/>
    </xf>
    <xf numFmtId="166" fontId="0" fillId="0" borderId="16" xfId="4" applyNumberFormat="1" applyFont="1" applyBorder="1" applyAlignment="1">
      <alignment vertical="top"/>
    </xf>
    <xf numFmtId="0" fontId="13" fillId="0" borderId="16" xfId="18" applyFont="1" applyBorder="1" applyAlignment="1">
      <alignment vertical="top"/>
    </xf>
    <xf numFmtId="0" fontId="1" fillId="0" borderId="29" xfId="18" applyFont="1" applyBorder="1" applyAlignment="1">
      <alignment vertical="top" wrapText="1"/>
    </xf>
    <xf numFmtId="0" fontId="1" fillId="0" borderId="16" xfId="18" applyBorder="1" applyAlignment="1">
      <alignment vertical="top"/>
    </xf>
    <xf numFmtId="0" fontId="1" fillId="0" borderId="4" xfId="18" applyFill="1" applyBorder="1" applyAlignment="1">
      <alignment horizontal="left" vertical="top" wrapText="1"/>
    </xf>
    <xf numFmtId="166" fontId="13" fillId="0" borderId="4" xfId="4" applyNumberFormat="1" applyFont="1" applyFill="1" applyBorder="1" applyAlignment="1">
      <alignment horizontal="right" vertical="top" wrapText="1"/>
    </xf>
    <xf numFmtId="0" fontId="6" fillId="4" borderId="4" xfId="18" applyFont="1" applyFill="1" applyBorder="1" applyAlignment="1">
      <alignment vertical="top"/>
    </xf>
    <xf numFmtId="49" fontId="6" fillId="4" borderId="4" xfId="18" applyNumberFormat="1" applyFont="1" applyFill="1" applyBorder="1" applyAlignment="1">
      <alignment horizontal="left" vertical="top"/>
    </xf>
    <xf numFmtId="49" fontId="7" fillId="4" borderId="4" xfId="18" applyNumberFormat="1" applyFont="1" applyFill="1" applyBorder="1" applyAlignment="1">
      <alignment horizontal="right" vertical="top"/>
    </xf>
    <xf numFmtId="0" fontId="6" fillId="4" borderId="4" xfId="18" applyFont="1" applyFill="1" applyBorder="1"/>
    <xf numFmtId="0" fontId="9" fillId="13" borderId="4" xfId="18" applyFont="1" applyFill="1" applyBorder="1" applyAlignment="1">
      <alignment horizontal="center" vertical="top"/>
    </xf>
    <xf numFmtId="0" fontId="9" fillId="13" borderId="4" xfId="18" applyFont="1" applyFill="1" applyBorder="1" applyAlignment="1">
      <alignment vertical="top"/>
    </xf>
    <xf numFmtId="0" fontId="9" fillId="13" borderId="4" xfId="18" applyFont="1" applyFill="1" applyBorder="1" applyAlignment="1">
      <alignment horizontal="left" vertical="top"/>
    </xf>
    <xf numFmtId="49" fontId="9" fillId="13" borderId="4" xfId="18" applyNumberFormat="1" applyFont="1" applyFill="1" applyBorder="1" applyAlignment="1">
      <alignment horizontal="left" vertical="top"/>
    </xf>
    <xf numFmtId="49" fontId="8" fillId="13" borderId="4" xfId="18" applyNumberFormat="1" applyFont="1" applyFill="1" applyBorder="1" applyAlignment="1">
      <alignment horizontal="left" vertical="top"/>
    </xf>
    <xf numFmtId="166" fontId="8" fillId="13" borderId="4" xfId="4" applyNumberFormat="1" applyFont="1" applyFill="1" applyBorder="1" applyAlignment="1">
      <alignment vertical="top"/>
    </xf>
    <xf numFmtId="166" fontId="9" fillId="13" borderId="4" xfId="4" applyNumberFormat="1" applyFont="1" applyFill="1" applyBorder="1" applyAlignment="1">
      <alignment vertical="top"/>
    </xf>
    <xf numFmtId="164" fontId="9" fillId="13" borderId="4" xfId="19" applyNumberFormat="1" applyFont="1" applyFill="1" applyBorder="1" applyAlignment="1">
      <alignment vertical="top"/>
    </xf>
    <xf numFmtId="0" fontId="9" fillId="13" borderId="4" xfId="18" applyFont="1" applyFill="1" applyBorder="1"/>
    <xf numFmtId="0" fontId="6" fillId="0" borderId="4" xfId="18" applyFont="1" applyBorder="1"/>
    <xf numFmtId="0" fontId="6" fillId="0" borderId="0" xfId="18" applyFont="1"/>
    <xf numFmtId="49" fontId="1" fillId="0" borderId="0" xfId="18" applyNumberFormat="1" applyFont="1" applyAlignment="1">
      <alignment horizontal="left" vertical="top"/>
    </xf>
    <xf numFmtId="164" fontId="0" fillId="0" borderId="0" xfId="19" applyNumberFormat="1" applyFont="1" applyAlignment="1">
      <alignment vertical="top"/>
    </xf>
    <xf numFmtId="166" fontId="13" fillId="0" borderId="0" xfId="18" applyNumberFormat="1" applyFont="1" applyAlignment="1">
      <alignment vertical="top"/>
    </xf>
    <xf numFmtId="164" fontId="1" fillId="0" borderId="0" xfId="18" applyNumberFormat="1" applyFont="1" applyAlignment="1">
      <alignment vertical="top"/>
    </xf>
    <xf numFmtId="0" fontId="1" fillId="0" borderId="0" xfId="18" applyFont="1" applyFill="1" applyAlignment="1">
      <alignment horizontal="center" vertical="top"/>
    </xf>
    <xf numFmtId="166" fontId="1" fillId="0" borderId="0" xfId="4" applyNumberFormat="1" applyFont="1" applyAlignment="1">
      <alignment horizontal="left" vertical="top"/>
    </xf>
    <xf numFmtId="166" fontId="1" fillId="0" borderId="0" xfId="4" applyNumberFormat="1" applyFont="1" applyAlignment="1">
      <alignment horizontal="right" vertical="top"/>
    </xf>
    <xf numFmtId="0" fontId="1" fillId="0" borderId="0" xfId="18" applyAlignment="1">
      <alignment horizontal="left" wrapText="1"/>
    </xf>
    <xf numFmtId="0" fontId="1" fillId="0" borderId="0" xfId="18"/>
    <xf numFmtId="0" fontId="7" fillId="0" borderId="4" xfId="18" applyFont="1" applyBorder="1" applyAlignment="1">
      <alignment horizontal="center" vertical="top"/>
    </xf>
    <xf numFmtId="0" fontId="7" fillId="0" borderId="4" xfId="18" applyFont="1" applyFill="1" applyBorder="1" applyAlignment="1">
      <alignment horizontal="center" vertical="top"/>
    </xf>
    <xf numFmtId="0" fontId="7" fillId="0" borderId="4" xfId="18" applyFont="1" applyBorder="1" applyAlignment="1">
      <alignment horizontal="left" vertical="top"/>
    </xf>
    <xf numFmtId="0" fontId="7" fillId="0" borderId="4" xfId="18" applyFont="1" applyBorder="1" applyAlignment="1">
      <alignment horizontal="left" vertical="top" wrapText="1"/>
    </xf>
    <xf numFmtId="166" fontId="7" fillId="0" borderId="4" xfId="4" applyNumberFormat="1" applyFont="1" applyBorder="1" applyAlignment="1">
      <alignment horizontal="right" vertical="top" wrapText="1"/>
    </xf>
    <xf numFmtId="0" fontId="7" fillId="3" borderId="4" xfId="6" applyFont="1" applyFill="1" applyBorder="1" applyAlignment="1">
      <alignment vertical="top" wrapText="1"/>
    </xf>
    <xf numFmtId="2" fontId="7" fillId="0" borderId="4" xfId="18" applyNumberFormat="1" applyFont="1" applyBorder="1" applyAlignment="1">
      <alignment vertical="top" wrapText="1"/>
    </xf>
    <xf numFmtId="0" fontId="4" fillId="0" borderId="4" xfId="18" applyFont="1" applyBorder="1" applyAlignment="1">
      <alignment vertical="top" wrapText="1"/>
    </xf>
    <xf numFmtId="2" fontId="6" fillId="0" borderId="4" xfId="18" applyNumberFormat="1" applyFont="1" applyBorder="1" applyAlignment="1">
      <alignment vertical="center" wrapText="1"/>
    </xf>
    <xf numFmtId="0" fontId="6" fillId="0" borderId="4" xfId="18" applyFont="1" applyFill="1" applyBorder="1" applyAlignment="1">
      <alignment horizontal="center" vertical="top" wrapText="1"/>
    </xf>
    <xf numFmtId="0" fontId="6" fillId="0" borderId="4" xfId="18" applyFont="1" applyFill="1" applyBorder="1" applyAlignment="1">
      <alignment horizontal="left" vertical="top" wrapText="1"/>
    </xf>
    <xf numFmtId="14" fontId="6" fillId="0" borderId="4" xfId="18" applyNumberFormat="1" applyFont="1" applyFill="1" applyBorder="1" applyAlignment="1">
      <alignment horizontal="left" vertical="top" wrapText="1"/>
    </xf>
    <xf numFmtId="166" fontId="6" fillId="0" borderId="4" xfId="4" applyNumberFormat="1" applyFont="1" applyFill="1" applyBorder="1" applyAlignment="1">
      <alignment horizontal="left" vertical="top" wrapText="1"/>
    </xf>
    <xf numFmtId="166" fontId="6" fillId="0" borderId="4" xfId="4" applyNumberFormat="1" applyFont="1" applyFill="1" applyBorder="1" applyAlignment="1">
      <alignment horizontal="right" vertical="top" wrapText="1"/>
    </xf>
    <xf numFmtId="0" fontId="6" fillId="0" borderId="4" xfId="18" applyFont="1" applyFill="1" applyBorder="1" applyAlignment="1">
      <alignment vertical="top" wrapText="1"/>
    </xf>
    <xf numFmtId="2" fontId="6" fillId="0" borderId="4" xfId="18" applyNumberFormat="1" applyFont="1" applyFill="1" applyBorder="1" applyAlignment="1">
      <alignment vertical="center" wrapText="1"/>
    </xf>
    <xf numFmtId="0" fontId="60" fillId="0" borderId="4" xfId="18" applyFont="1" applyFill="1" applyBorder="1" applyAlignment="1">
      <alignment vertical="top" wrapText="1"/>
    </xf>
    <xf numFmtId="0" fontId="9" fillId="0" borderId="4" xfId="18" applyFont="1" applyFill="1" applyBorder="1" applyAlignment="1">
      <alignment horizontal="center" vertical="top"/>
    </xf>
    <xf numFmtId="0" fontId="9" fillId="0" borderId="4" xfId="18" applyFont="1" applyFill="1" applyBorder="1" applyAlignment="1">
      <alignment horizontal="left" vertical="top" wrapText="1"/>
    </xf>
    <xf numFmtId="0" fontId="9" fillId="0" borderId="4" xfId="18" applyFont="1" applyFill="1" applyBorder="1" applyAlignment="1">
      <alignment horizontal="left" vertical="top"/>
    </xf>
    <xf numFmtId="14" fontId="9" fillId="0" borderId="4" xfId="18" applyNumberFormat="1" applyFont="1" applyFill="1" applyBorder="1" applyAlignment="1">
      <alignment horizontal="left" vertical="top"/>
    </xf>
    <xf numFmtId="166" fontId="9" fillId="0" borderId="4" xfId="4" applyNumberFormat="1" applyFont="1" applyFill="1" applyBorder="1" applyAlignment="1">
      <alignment horizontal="left" vertical="top" wrapText="1"/>
    </xf>
    <xf numFmtId="166" fontId="9" fillId="0" borderId="4" xfId="4" applyNumberFormat="1" applyFont="1" applyFill="1" applyBorder="1" applyAlignment="1">
      <alignment horizontal="right" vertical="top" wrapText="1"/>
    </xf>
    <xf numFmtId="0" fontId="9" fillId="0" borderId="4" xfId="18" applyFont="1" applyFill="1" applyBorder="1" applyAlignment="1">
      <alignment vertical="top" wrapText="1"/>
    </xf>
    <xf numFmtId="0" fontId="6" fillId="0" borderId="4" xfId="18" applyFont="1" applyFill="1" applyBorder="1" applyAlignment="1">
      <alignment horizontal="center" vertical="top"/>
    </xf>
    <xf numFmtId="0" fontId="6" fillId="0" borderId="4" xfId="18" applyFont="1" applyFill="1" applyBorder="1" applyAlignment="1">
      <alignment horizontal="left" vertical="top"/>
    </xf>
    <xf numFmtId="14" fontId="6" fillId="0" borderId="4" xfId="18" applyNumberFormat="1" applyFont="1" applyFill="1" applyBorder="1" applyAlignment="1">
      <alignment horizontal="left" vertical="top"/>
    </xf>
    <xf numFmtId="0" fontId="6" fillId="0" borderId="4" xfId="6" applyFont="1" applyFill="1" applyBorder="1" applyAlignment="1">
      <alignment vertical="top" wrapText="1"/>
    </xf>
    <xf numFmtId="0" fontId="6" fillId="0" borderId="4" xfId="6" applyFont="1" applyFill="1" applyBorder="1" applyAlignment="1">
      <alignment horizontal="left" vertical="top" wrapText="1"/>
    </xf>
    <xf numFmtId="2" fontId="9" fillId="0" borderId="4" xfId="18" applyNumberFormat="1" applyFont="1" applyFill="1" applyBorder="1" applyAlignment="1">
      <alignment vertical="center" wrapText="1"/>
    </xf>
    <xf numFmtId="0" fontId="9" fillId="0" borderId="4" xfId="18" applyFont="1" applyFill="1" applyBorder="1" applyAlignment="1">
      <alignment horizontal="center" vertical="top" wrapText="1"/>
    </xf>
    <xf numFmtId="14" fontId="9" fillId="0" borderId="4" xfId="18" applyNumberFormat="1" applyFont="1" applyFill="1" applyBorder="1" applyAlignment="1">
      <alignment horizontal="left" vertical="top" wrapText="1"/>
    </xf>
    <xf numFmtId="166" fontId="9" fillId="0" borderId="4" xfId="4" applyNumberFormat="1" applyFont="1" applyFill="1" applyBorder="1" applyAlignment="1">
      <alignment horizontal="right" vertical="top"/>
    </xf>
    <xf numFmtId="166" fontId="9" fillId="0" borderId="4" xfId="4" applyNumberFormat="1" applyFont="1" applyFill="1" applyBorder="1" applyAlignment="1">
      <alignment horizontal="left" vertical="top"/>
    </xf>
    <xf numFmtId="0" fontId="9" fillId="0" borderId="4" xfId="18" applyFont="1" applyFill="1" applyBorder="1" applyAlignment="1">
      <alignment vertical="top"/>
    </xf>
    <xf numFmtId="0" fontId="9" fillId="4" borderId="4" xfId="18" applyFont="1" applyFill="1" applyBorder="1" applyAlignment="1">
      <alignment horizontal="center" vertical="top" wrapText="1"/>
    </xf>
    <xf numFmtId="0" fontId="9" fillId="4" borderId="4" xfId="18" applyFont="1" applyFill="1" applyBorder="1" applyAlignment="1">
      <alignment horizontal="left" vertical="top" wrapText="1"/>
    </xf>
    <xf numFmtId="14" fontId="9" fillId="4" borderId="4" xfId="18" applyNumberFormat="1" applyFont="1" applyFill="1" applyBorder="1" applyAlignment="1">
      <alignment horizontal="left" vertical="top" wrapText="1"/>
    </xf>
    <xf numFmtId="166" fontId="9" fillId="4" borderId="4" xfId="4" applyNumberFormat="1" applyFont="1" applyFill="1" applyBorder="1" applyAlignment="1">
      <alignment horizontal="left" vertical="top" wrapText="1"/>
    </xf>
    <xf numFmtId="0" fontId="9" fillId="4" borderId="4" xfId="18" applyFont="1" applyFill="1" applyBorder="1" applyAlignment="1">
      <alignment vertical="top"/>
    </xf>
    <xf numFmtId="2" fontId="61" fillId="4" borderId="4" xfId="18" applyNumberFormat="1" applyFont="1" applyFill="1" applyBorder="1" applyAlignment="1">
      <alignment vertical="center" wrapText="1"/>
    </xf>
    <xf numFmtId="0" fontId="9" fillId="3" borderId="4" xfId="18" applyFont="1" applyFill="1" applyBorder="1" applyAlignment="1">
      <alignment horizontal="center" vertical="top" wrapText="1"/>
    </xf>
    <xf numFmtId="0" fontId="9" fillId="3" borderId="4" xfId="18" applyFont="1" applyFill="1" applyBorder="1" applyAlignment="1">
      <alignment horizontal="left" vertical="top" wrapText="1"/>
    </xf>
    <xf numFmtId="0" fontId="8" fillId="3" borderId="4" xfId="18" applyFont="1" applyFill="1" applyBorder="1" applyAlignment="1">
      <alignment horizontal="right" vertical="top" wrapText="1"/>
    </xf>
    <xf numFmtId="14" fontId="9" fillId="3" borderId="4" xfId="18" applyNumberFormat="1" applyFont="1" applyFill="1" applyBorder="1" applyAlignment="1">
      <alignment horizontal="left" vertical="top" wrapText="1"/>
    </xf>
    <xf numFmtId="166" fontId="8" fillId="3" borderId="4" xfId="4" applyNumberFormat="1" applyFont="1" applyFill="1" applyBorder="1" applyAlignment="1">
      <alignment horizontal="left" vertical="top" wrapText="1"/>
    </xf>
    <xf numFmtId="166" fontId="9" fillId="3" borderId="4" xfId="4" applyNumberFormat="1" applyFont="1" applyFill="1" applyBorder="1" applyAlignment="1">
      <alignment horizontal="left" vertical="top" wrapText="1"/>
    </xf>
    <xf numFmtId="0" fontId="9" fillId="3" borderId="4" xfId="18" applyFont="1" applyFill="1" applyBorder="1" applyAlignment="1">
      <alignment vertical="top"/>
    </xf>
    <xf numFmtId="2" fontId="61" fillId="3" borderId="4" xfId="18" applyNumberFormat="1" applyFont="1" applyFill="1" applyBorder="1" applyAlignment="1">
      <alignment vertical="center" wrapText="1"/>
    </xf>
    <xf numFmtId="164" fontId="6" fillId="0" borderId="4" xfId="19" applyNumberFormat="1" applyFont="1" applyFill="1" applyBorder="1" applyAlignment="1">
      <alignment horizontal="left" vertical="top" wrapText="1"/>
    </xf>
    <xf numFmtId="0" fontId="7" fillId="4" borderId="4" xfId="18" applyFont="1" applyFill="1" applyBorder="1" applyAlignment="1">
      <alignment horizontal="right" vertical="top" wrapText="1"/>
    </xf>
    <xf numFmtId="164" fontId="6" fillId="4" borderId="4" xfId="19" applyNumberFormat="1" applyFont="1" applyFill="1" applyBorder="1" applyAlignment="1">
      <alignment horizontal="left" vertical="top" wrapText="1"/>
    </xf>
    <xf numFmtId="166" fontId="7" fillId="4" borderId="4" xfId="4" applyNumberFormat="1" applyFont="1" applyFill="1" applyBorder="1" applyAlignment="1">
      <alignment horizontal="left" vertical="top" wrapText="1"/>
    </xf>
    <xf numFmtId="166" fontId="6" fillId="4" borderId="4" xfId="4" applyNumberFormat="1" applyFont="1" applyFill="1" applyBorder="1" applyAlignment="1">
      <alignment horizontal="right" vertical="top" wrapText="1"/>
    </xf>
    <xf numFmtId="166" fontId="6" fillId="4" borderId="4" xfId="4" applyNumberFormat="1" applyFont="1" applyFill="1" applyBorder="1" applyAlignment="1">
      <alignment horizontal="left" vertical="top" wrapText="1"/>
    </xf>
    <xf numFmtId="2" fontId="6" fillId="4" borderId="4" xfId="18" applyNumberFormat="1" applyFont="1" applyFill="1" applyBorder="1" applyAlignment="1">
      <alignment vertical="center" wrapText="1"/>
    </xf>
    <xf numFmtId="0" fontId="4" fillId="4" borderId="4" xfId="18" applyFont="1" applyFill="1" applyBorder="1" applyAlignment="1">
      <alignment vertical="top" wrapText="1"/>
    </xf>
    <xf numFmtId="0" fontId="6" fillId="3" borderId="4" xfId="18" applyFont="1" applyFill="1" applyBorder="1" applyAlignment="1">
      <alignment horizontal="center" vertical="top" wrapText="1"/>
    </xf>
    <xf numFmtId="0" fontId="6" fillId="3" borderId="4" xfId="18" applyFont="1" applyFill="1" applyBorder="1" applyAlignment="1">
      <alignment horizontal="left" vertical="top" wrapText="1"/>
    </xf>
    <xf numFmtId="0" fontId="7" fillId="3" borderId="4" xfId="18" applyFont="1" applyFill="1" applyBorder="1" applyAlignment="1">
      <alignment horizontal="right" vertical="top" wrapText="1"/>
    </xf>
    <xf numFmtId="14" fontId="6" fillId="3" borderId="4" xfId="18" applyNumberFormat="1" applyFont="1" applyFill="1" applyBorder="1" applyAlignment="1">
      <alignment horizontal="left" vertical="top" wrapText="1"/>
    </xf>
    <xf numFmtId="164" fontId="6" fillId="3" borderId="4" xfId="19" applyNumberFormat="1" applyFont="1" applyFill="1" applyBorder="1" applyAlignment="1">
      <alignment horizontal="left" vertical="top" wrapText="1"/>
    </xf>
    <xf numFmtId="166" fontId="7" fillId="3" borderId="4" xfId="4" applyNumberFormat="1" applyFont="1" applyFill="1" applyBorder="1" applyAlignment="1">
      <alignment horizontal="left" vertical="top" wrapText="1"/>
    </xf>
    <xf numFmtId="166" fontId="6" fillId="3" borderId="4" xfId="4" applyNumberFormat="1" applyFont="1" applyFill="1" applyBorder="1" applyAlignment="1">
      <alignment horizontal="right" vertical="top" wrapText="1"/>
    </xf>
    <xf numFmtId="166" fontId="6" fillId="3" borderId="4" xfId="4" applyNumberFormat="1" applyFont="1" applyFill="1" applyBorder="1" applyAlignment="1">
      <alignment horizontal="left" vertical="top" wrapText="1"/>
    </xf>
    <xf numFmtId="0" fontId="6" fillId="3" borderId="4" xfId="18" applyFont="1" applyFill="1" applyBorder="1" applyAlignment="1">
      <alignment vertical="top" wrapText="1"/>
    </xf>
    <xf numFmtId="2" fontId="6" fillId="3" borderId="4" xfId="18" applyNumberFormat="1" applyFont="1" applyFill="1" applyBorder="1" applyAlignment="1">
      <alignment vertical="center" wrapText="1"/>
    </xf>
    <xf numFmtId="0" fontId="4" fillId="3" borderId="4" xfId="18" applyFont="1" applyFill="1" applyBorder="1" applyAlignment="1">
      <alignment vertical="top" wrapText="1"/>
    </xf>
    <xf numFmtId="166" fontId="6" fillId="0" borderId="4" xfId="4" applyNumberFormat="1" applyFont="1" applyFill="1" applyBorder="1" applyAlignment="1">
      <alignment horizontal="right" vertical="top"/>
    </xf>
    <xf numFmtId="166" fontId="6" fillId="0" borderId="4" xfId="4" applyNumberFormat="1" applyFont="1" applyFill="1" applyBorder="1" applyAlignment="1">
      <alignment horizontal="left" vertical="top"/>
    </xf>
    <xf numFmtId="0" fontId="6" fillId="0" borderId="4" xfId="18" applyFont="1" applyFill="1" applyBorder="1" applyAlignment="1">
      <alignment vertical="top"/>
    </xf>
    <xf numFmtId="166" fontId="6" fillId="4" borderId="4" xfId="4" applyNumberFormat="1" applyFont="1" applyFill="1" applyBorder="1" applyAlignment="1">
      <alignment horizontal="right" vertical="top"/>
    </xf>
    <xf numFmtId="166" fontId="6" fillId="4" borderId="4" xfId="4" applyNumberFormat="1" applyFont="1" applyFill="1" applyBorder="1" applyAlignment="1">
      <alignment horizontal="left" vertical="top"/>
    </xf>
    <xf numFmtId="164" fontId="5" fillId="13" borderId="4" xfId="19" applyNumberFormat="1" applyFont="1" applyFill="1" applyBorder="1" applyAlignment="1">
      <alignment horizontal="center" vertical="top"/>
    </xf>
    <xf numFmtId="0" fontId="62" fillId="13" borderId="4" xfId="21" applyFont="1" applyFill="1" applyBorder="1" applyAlignment="1">
      <alignment vertical="top" wrapText="1"/>
    </xf>
    <xf numFmtId="164" fontId="5" fillId="13" borderId="4" xfId="19" applyNumberFormat="1" applyFont="1" applyFill="1" applyBorder="1" applyAlignment="1">
      <alignment horizontal="left" vertical="top"/>
    </xf>
    <xf numFmtId="164" fontId="5" fillId="13" borderId="4" xfId="19" applyNumberFormat="1" applyFont="1" applyFill="1" applyBorder="1" applyAlignment="1">
      <alignment horizontal="right" vertical="top" indent="1"/>
    </xf>
    <xf numFmtId="166" fontId="8" fillId="13" borderId="4" xfId="4" applyNumberFormat="1" applyFont="1" applyFill="1" applyBorder="1" applyAlignment="1">
      <alignment horizontal="left" vertical="top"/>
    </xf>
    <xf numFmtId="166" fontId="9" fillId="13" borderId="4" xfId="4" applyNumberFormat="1" applyFont="1" applyFill="1" applyBorder="1" applyAlignment="1">
      <alignment horizontal="right" vertical="top"/>
    </xf>
    <xf numFmtId="166" fontId="9" fillId="13" borderId="4" xfId="4" applyNumberFormat="1" applyFont="1" applyFill="1" applyBorder="1" applyAlignment="1">
      <alignment horizontal="left" vertical="top"/>
    </xf>
    <xf numFmtId="164" fontId="5" fillId="13" borderId="4" xfId="19" applyNumberFormat="1" applyFont="1" applyFill="1" applyBorder="1" applyAlignment="1">
      <alignment vertical="top"/>
    </xf>
    <xf numFmtId="164" fontId="5" fillId="13" borderId="4" xfId="19" applyNumberFormat="1" applyFont="1" applyFill="1" applyBorder="1" applyAlignment="1">
      <alignment horizontal="left" wrapText="1"/>
    </xf>
    <xf numFmtId="2" fontId="6" fillId="13" borderId="4" xfId="18" applyNumberFormat="1" applyFont="1" applyFill="1" applyBorder="1" applyAlignment="1">
      <alignment vertical="center" wrapText="1"/>
    </xf>
    <xf numFmtId="0" fontId="1" fillId="13" borderId="4" xfId="18" applyFont="1" applyFill="1" applyBorder="1"/>
    <xf numFmtId="0" fontId="12" fillId="0" borderId="0" xfId="14"/>
    <xf numFmtId="0" fontId="12" fillId="0" borderId="4" xfId="14" applyFont="1" applyBorder="1"/>
    <xf numFmtId="166" fontId="0" fillId="0" borderId="4" xfId="4" applyNumberFormat="1" applyFont="1" applyBorder="1"/>
    <xf numFmtId="0" fontId="16" fillId="0" borderId="4" xfId="14" applyFont="1" applyBorder="1"/>
    <xf numFmtId="166" fontId="16" fillId="0" borderId="4" xfId="4" applyNumberFormat="1" applyFont="1" applyBorder="1"/>
    <xf numFmtId="0" fontId="16" fillId="0" borderId="4" xfId="14" applyFont="1" applyFill="1" applyBorder="1"/>
    <xf numFmtId="166" fontId="16" fillId="0" borderId="4" xfId="14" applyNumberFormat="1" applyFont="1" applyBorder="1"/>
    <xf numFmtId="0" fontId="1" fillId="0" borderId="0" xfId="22" applyAlignment="1">
      <alignment horizontal="left" vertical="top"/>
    </xf>
    <xf numFmtId="0" fontId="36" fillId="0" borderId="0" xfId="22" applyFont="1" applyAlignment="1">
      <alignment horizontal="left" vertical="top"/>
    </xf>
    <xf numFmtId="166" fontId="36" fillId="0" borderId="0" xfId="4" applyNumberFormat="1" applyFont="1" applyAlignment="1">
      <alignment horizontal="left" vertical="top"/>
    </xf>
    <xf numFmtId="0" fontId="14" fillId="3" borderId="4" xfId="22" applyFont="1" applyFill="1" applyBorder="1" applyAlignment="1">
      <alignment horizontal="left" vertical="top" wrapText="1"/>
    </xf>
    <xf numFmtId="0" fontId="8" fillId="3" borderId="4" xfId="6" applyFont="1" applyFill="1" applyBorder="1" applyAlignment="1">
      <alignment horizontal="left" vertical="top" wrapText="1"/>
    </xf>
    <xf numFmtId="0" fontId="14" fillId="3" borderId="0" xfId="22" applyFont="1" applyFill="1" applyBorder="1" applyAlignment="1">
      <alignment horizontal="left" vertical="top" wrapText="1"/>
    </xf>
    <xf numFmtId="0" fontId="8" fillId="3" borderId="4" xfId="22" applyFont="1" applyFill="1" applyBorder="1" applyAlignment="1">
      <alignment horizontal="left" vertical="top" wrapText="1"/>
    </xf>
    <xf numFmtId="0" fontId="13" fillId="3" borderId="4" xfId="22" applyFont="1" applyFill="1" applyBorder="1" applyAlignment="1">
      <alignment horizontal="left" vertical="top" wrapText="1"/>
    </xf>
    <xf numFmtId="14" fontId="13" fillId="3" borderId="4" xfId="22" quotePrefix="1" applyNumberFormat="1" applyFont="1" applyFill="1" applyBorder="1" applyAlignment="1">
      <alignment horizontal="left" vertical="top" wrapText="1"/>
    </xf>
    <xf numFmtId="0" fontId="13" fillId="3" borderId="0" xfId="22" applyFont="1" applyFill="1" applyBorder="1" applyAlignment="1">
      <alignment horizontal="left" vertical="top" wrapText="1"/>
    </xf>
    <xf numFmtId="14" fontId="13" fillId="3" borderId="4" xfId="22" applyNumberFormat="1" applyFont="1" applyFill="1" applyBorder="1" applyAlignment="1">
      <alignment horizontal="left" vertical="top" wrapText="1"/>
    </xf>
    <xf numFmtId="0" fontId="13" fillId="0" borderId="4" xfId="22" applyFont="1" applyFill="1" applyBorder="1" applyAlignment="1">
      <alignment horizontal="left" vertical="top" wrapText="1"/>
    </xf>
    <xf numFmtId="14" fontId="13" fillId="0" borderId="4" xfId="22" applyNumberFormat="1" applyFont="1" applyFill="1" applyBorder="1" applyAlignment="1">
      <alignment horizontal="left" vertical="top" wrapText="1"/>
    </xf>
    <xf numFmtId="0" fontId="13" fillId="0" borderId="0" xfId="22" applyFont="1" applyFill="1" applyBorder="1" applyAlignment="1">
      <alignment horizontal="left" vertical="top" wrapText="1"/>
    </xf>
    <xf numFmtId="14" fontId="13" fillId="10" borderId="4" xfId="22" applyNumberFormat="1" applyFont="1" applyFill="1" applyBorder="1" applyAlignment="1">
      <alignment horizontal="left" vertical="top" wrapText="1"/>
    </xf>
    <xf numFmtId="0" fontId="15" fillId="0" borderId="4" xfId="23" applyFont="1" applyFill="1" applyBorder="1" applyAlignment="1">
      <alignment horizontal="left" vertical="top" wrapText="1"/>
    </xf>
    <xf numFmtId="0" fontId="64" fillId="3" borderId="4" xfId="22" applyFont="1" applyFill="1" applyBorder="1" applyAlignment="1">
      <alignment horizontal="left" vertical="top" wrapText="1"/>
    </xf>
    <xf numFmtId="166" fontId="64" fillId="3" borderId="4" xfId="4" applyNumberFormat="1" applyFont="1" applyFill="1" applyBorder="1" applyAlignment="1">
      <alignment horizontal="left" vertical="top" wrapText="1"/>
    </xf>
    <xf numFmtId="0" fontId="64" fillId="0" borderId="4" xfId="22" applyFont="1" applyFill="1" applyBorder="1" applyAlignment="1">
      <alignment horizontal="left" vertical="top" wrapText="1"/>
    </xf>
    <xf numFmtId="166" fontId="64" fillId="0" borderId="4" xfId="4" applyNumberFormat="1" applyFont="1" applyFill="1" applyBorder="1" applyAlignment="1">
      <alignment horizontal="left" vertical="top" wrapText="1"/>
    </xf>
    <xf numFmtId="0" fontId="51" fillId="3" borderId="4" xfId="22" applyFont="1" applyFill="1" applyBorder="1" applyAlignment="1">
      <alignment horizontal="left" vertical="top" wrapText="1"/>
    </xf>
    <xf numFmtId="0" fontId="13" fillId="0" borderId="4" xfId="22" quotePrefix="1" applyFont="1" applyFill="1" applyBorder="1" applyAlignment="1">
      <alignment horizontal="left" vertical="top" wrapText="1"/>
    </xf>
    <xf numFmtId="0" fontId="13" fillId="4" borderId="4" xfId="22" applyFont="1" applyFill="1" applyBorder="1" applyAlignment="1">
      <alignment horizontal="left" vertical="top" wrapText="1"/>
    </xf>
    <xf numFmtId="14" fontId="13" fillId="4" borderId="4" xfId="22" applyNumberFormat="1" applyFont="1" applyFill="1" applyBorder="1" applyAlignment="1">
      <alignment horizontal="left" vertical="top" wrapText="1"/>
    </xf>
    <xf numFmtId="14" fontId="14" fillId="4" borderId="4" xfId="22" applyNumberFormat="1" applyFont="1" applyFill="1" applyBorder="1" applyAlignment="1">
      <alignment horizontal="left" vertical="top" wrapText="1"/>
    </xf>
    <xf numFmtId="49" fontId="13" fillId="3" borderId="4" xfId="22" applyNumberFormat="1" applyFont="1" applyFill="1" applyBorder="1" applyAlignment="1" applyProtection="1">
      <alignment horizontal="left" vertical="top" wrapText="1"/>
      <protection locked="0"/>
    </xf>
    <xf numFmtId="49" fontId="13" fillId="4" borderId="4" xfId="22" applyNumberFormat="1" applyFont="1" applyFill="1" applyBorder="1" applyAlignment="1" applyProtection="1">
      <alignment horizontal="left" vertical="top" wrapText="1"/>
      <protection locked="0"/>
    </xf>
    <xf numFmtId="0" fontId="64" fillId="3" borderId="0" xfId="22" applyFont="1" applyFill="1" applyBorder="1" applyAlignment="1">
      <alignment horizontal="left" vertical="top" wrapText="1"/>
    </xf>
    <xf numFmtId="166" fontId="14" fillId="4" borderId="8" xfId="4" applyNumberFormat="1" applyFont="1" applyFill="1" applyBorder="1" applyAlignment="1">
      <alignment vertical="top" wrapText="1"/>
    </xf>
    <xf numFmtId="0" fontId="66" fillId="3" borderId="4" xfId="22" applyFont="1" applyFill="1" applyBorder="1" applyAlignment="1">
      <alignment horizontal="left" vertical="top" wrapText="1"/>
    </xf>
    <xf numFmtId="0" fontId="66" fillId="3" borderId="4" xfId="22" quotePrefix="1" applyFont="1" applyFill="1" applyBorder="1" applyAlignment="1">
      <alignment horizontal="left" vertical="top" wrapText="1"/>
    </xf>
    <xf numFmtId="0" fontId="64" fillId="4" borderId="4" xfId="22" applyFont="1" applyFill="1" applyBorder="1" applyAlignment="1">
      <alignment horizontal="left" vertical="top" wrapText="1"/>
    </xf>
    <xf numFmtId="0" fontId="14" fillId="4" borderId="4" xfId="22" applyFont="1" applyFill="1" applyBorder="1" applyAlignment="1">
      <alignment horizontal="left" vertical="top" wrapText="1"/>
    </xf>
    <xf numFmtId="0" fontId="13" fillId="8" borderId="4" xfId="22" applyFont="1" applyFill="1" applyBorder="1" applyAlignment="1">
      <alignment horizontal="left" vertical="top" wrapText="1"/>
    </xf>
    <xf numFmtId="166" fontId="13" fillId="8" borderId="4" xfId="4" applyNumberFormat="1" applyFont="1" applyFill="1" applyBorder="1" applyAlignment="1">
      <alignment horizontal="left" vertical="top" wrapText="1"/>
    </xf>
    <xf numFmtId="0" fontId="14" fillId="8" borderId="4" xfId="22" applyFont="1" applyFill="1" applyBorder="1" applyAlignment="1">
      <alignment horizontal="left" vertical="top" wrapText="1"/>
    </xf>
    <xf numFmtId="166" fontId="14" fillId="8" borderId="4" xfId="4" applyNumberFormat="1" applyFont="1" applyFill="1" applyBorder="1" applyAlignment="1">
      <alignment horizontal="left" vertical="top" wrapText="1"/>
    </xf>
    <xf numFmtId="166" fontId="14" fillId="8" borderId="4" xfId="22" applyNumberFormat="1" applyFont="1" applyFill="1" applyBorder="1" applyAlignment="1">
      <alignment horizontal="left" vertical="top" wrapText="1"/>
    </xf>
    <xf numFmtId="166" fontId="13" fillId="3" borderId="0" xfId="4" applyNumberFormat="1" applyFont="1" applyFill="1" applyBorder="1" applyAlignment="1">
      <alignment horizontal="left" vertical="top" wrapText="1"/>
    </xf>
    <xf numFmtId="166" fontId="13" fillId="3" borderId="0" xfId="22" applyNumberFormat="1" applyFont="1" applyFill="1" applyBorder="1" applyAlignment="1">
      <alignment horizontal="left" vertical="top" wrapText="1"/>
    </xf>
    <xf numFmtId="14" fontId="12" fillId="0" borderId="0" xfId="14" applyNumberFormat="1"/>
    <xf numFmtId="0" fontId="12" fillId="0" borderId="0" xfId="14" applyAlignment="1">
      <alignment horizontal="center"/>
    </xf>
    <xf numFmtId="0" fontId="12" fillId="0" borderId="0" xfId="14" applyAlignment="1">
      <alignment horizontal="center" vertical="top" wrapText="1"/>
    </xf>
    <xf numFmtId="164" fontId="12" fillId="0" borderId="0" xfId="14" applyNumberFormat="1"/>
    <xf numFmtId="164" fontId="13" fillId="0" borderId="25" xfId="24" applyNumberFormat="1" applyFont="1" applyFill="1" applyBorder="1" applyAlignment="1">
      <alignment vertical="top" wrapText="1"/>
    </xf>
    <xf numFmtId="0" fontId="9" fillId="8" borderId="4" xfId="25" applyFont="1" applyFill="1" applyBorder="1" applyAlignment="1">
      <alignment wrapText="1"/>
    </xf>
    <xf numFmtId="166" fontId="8" fillId="8" borderId="4" xfId="4" applyNumberFormat="1" applyFont="1" applyFill="1" applyBorder="1" applyAlignment="1">
      <alignment wrapText="1"/>
    </xf>
    <xf numFmtId="14" fontId="9" fillId="8" borderId="4" xfId="25" applyNumberFormat="1" applyFont="1" applyFill="1" applyBorder="1" applyAlignment="1">
      <alignment wrapText="1"/>
    </xf>
    <xf numFmtId="0" fontId="9" fillId="8" borderId="4" xfId="25" applyFont="1" applyFill="1" applyBorder="1" applyAlignment="1">
      <alignment horizontal="center" wrapText="1"/>
    </xf>
    <xf numFmtId="0" fontId="9" fillId="8" borderId="4" xfId="25" applyFont="1" applyFill="1" applyBorder="1" applyAlignment="1">
      <alignment horizontal="center" vertical="top" wrapText="1"/>
    </xf>
    <xf numFmtId="0" fontId="12" fillId="3" borderId="0" xfId="14" applyFill="1"/>
    <xf numFmtId="0" fontId="1" fillId="4" borderId="4" xfId="25" applyFill="1" applyBorder="1" applyAlignment="1">
      <alignment vertical="top" wrapText="1"/>
    </xf>
    <xf numFmtId="0" fontId="1" fillId="4" borderId="0" xfId="25" applyFill="1" applyAlignment="1">
      <alignment vertical="top" wrapText="1"/>
    </xf>
    <xf numFmtId="0" fontId="1" fillId="4" borderId="4" xfId="25" applyFont="1" applyFill="1" applyBorder="1" applyAlignment="1">
      <alignment vertical="top" wrapText="1"/>
    </xf>
    <xf numFmtId="164" fontId="15" fillId="4" borderId="4" xfId="24" applyNumberFormat="1" applyFont="1" applyFill="1" applyBorder="1" applyAlignment="1">
      <alignment vertical="top" wrapText="1"/>
    </xf>
    <xf numFmtId="164" fontId="35" fillId="4" borderId="4" xfId="24" applyNumberFormat="1" applyFont="1" applyFill="1" applyBorder="1" applyAlignment="1">
      <alignment horizontal="right" vertical="top" wrapText="1"/>
    </xf>
    <xf numFmtId="0" fontId="1" fillId="4" borderId="4" xfId="25" applyFont="1" applyFill="1" applyBorder="1" applyAlignment="1">
      <alignment horizontal="center" vertical="top" wrapText="1"/>
    </xf>
    <xf numFmtId="0" fontId="1" fillId="4" borderId="4" xfId="25" applyFont="1" applyFill="1" applyBorder="1" applyAlignment="1">
      <alignment horizontal="left" vertical="top" wrapText="1"/>
    </xf>
    <xf numFmtId="0" fontId="12" fillId="4" borderId="4" xfId="14" applyFill="1" applyBorder="1" applyAlignment="1">
      <alignment horizontal="left" vertical="center" wrapText="1"/>
    </xf>
    <xf numFmtId="14" fontId="1" fillId="4" borderId="4" xfId="25" applyNumberFormat="1" applyFill="1" applyBorder="1" applyAlignment="1">
      <alignment vertical="top" wrapText="1"/>
    </xf>
    <xf numFmtId="0" fontId="53" fillId="4" borderId="4" xfId="25" applyFont="1" applyFill="1" applyBorder="1" applyAlignment="1">
      <alignment vertical="top" wrapText="1"/>
    </xf>
    <xf numFmtId="0" fontId="12" fillId="4" borderId="4" xfId="14" applyFill="1" applyBorder="1" applyAlignment="1">
      <alignment horizontal="center" vertical="top" wrapText="1"/>
    </xf>
    <xf numFmtId="0" fontId="1" fillId="4" borderId="4" xfId="25" applyFill="1" applyBorder="1" applyAlignment="1">
      <alignment horizontal="center" vertical="top" wrapText="1"/>
    </xf>
    <xf numFmtId="0" fontId="34" fillId="3" borderId="0" xfId="14" applyFont="1" applyFill="1"/>
    <xf numFmtId="0" fontId="1" fillId="3" borderId="4" xfId="25" applyFont="1" applyFill="1" applyBorder="1" applyAlignment="1">
      <alignment vertical="top" wrapText="1"/>
    </xf>
    <xf numFmtId="164" fontId="34" fillId="3" borderId="4" xfId="24" applyNumberFormat="1" applyFont="1" applyFill="1" applyBorder="1" applyAlignment="1">
      <alignment vertical="top" wrapText="1"/>
    </xf>
    <xf numFmtId="164" fontId="13" fillId="3" borderId="4" xfId="24" applyNumberFormat="1" applyFont="1" applyFill="1" applyBorder="1" applyAlignment="1">
      <alignment vertical="top" wrapText="1"/>
    </xf>
    <xf numFmtId="0" fontId="1" fillId="3" borderId="4" xfId="25" applyFont="1" applyFill="1" applyBorder="1" applyAlignment="1">
      <alignment horizontal="center" vertical="top" wrapText="1"/>
    </xf>
    <xf numFmtId="0" fontId="1" fillId="3" borderId="4" xfId="25" applyFont="1" applyFill="1" applyBorder="1" applyAlignment="1">
      <alignment horizontal="left" vertical="top" wrapText="1"/>
    </xf>
    <xf numFmtId="0" fontId="34" fillId="3" borderId="4" xfId="14" applyFont="1" applyFill="1" applyBorder="1" applyAlignment="1">
      <alignment horizontal="left" vertical="center" wrapText="1"/>
    </xf>
    <xf numFmtId="14" fontId="1" fillId="3" borderId="4" xfId="25" applyNumberFormat="1" applyFont="1" applyFill="1" applyBorder="1" applyAlignment="1">
      <alignment vertical="top" wrapText="1"/>
    </xf>
    <xf numFmtId="0" fontId="34" fillId="3" borderId="4" xfId="14" applyFont="1" applyFill="1" applyBorder="1" applyAlignment="1">
      <alignment horizontal="center" vertical="top" wrapText="1"/>
    </xf>
    <xf numFmtId="0" fontId="34" fillId="3" borderId="4" xfId="14" applyFont="1" applyFill="1" applyBorder="1" applyAlignment="1">
      <alignment horizontal="left" vertical="top" wrapText="1"/>
    </xf>
    <xf numFmtId="0" fontId="13" fillId="3" borderId="4" xfId="14" applyFont="1" applyFill="1" applyBorder="1" applyAlignment="1">
      <alignment vertical="top" wrapText="1"/>
    </xf>
    <xf numFmtId="0" fontId="13" fillId="3" borderId="4" xfId="25" applyFont="1" applyFill="1" applyBorder="1" applyAlignment="1">
      <alignment vertical="top" wrapText="1"/>
    </xf>
    <xf numFmtId="0" fontId="13" fillId="3" borderId="4" xfId="25" applyFont="1" applyFill="1" applyBorder="1" applyAlignment="1">
      <alignment horizontal="left" vertical="top" wrapText="1"/>
    </xf>
    <xf numFmtId="14" fontId="13" fillId="3" borderId="4" xfId="25" applyNumberFormat="1" applyFont="1" applyFill="1" applyBorder="1" applyAlignment="1">
      <alignment vertical="top" wrapText="1"/>
    </xf>
    <xf numFmtId="0" fontId="13" fillId="3" borderId="4" xfId="14" applyFont="1" applyFill="1" applyBorder="1" applyAlignment="1">
      <alignment horizontal="justify" vertical="top" wrapText="1"/>
    </xf>
    <xf numFmtId="0" fontId="13" fillId="3" borderId="4" xfId="25" applyFont="1" applyFill="1" applyBorder="1" applyAlignment="1">
      <alignment horizontal="center" vertical="top" wrapText="1"/>
    </xf>
    <xf numFmtId="0" fontId="13" fillId="4" borderId="4" xfId="14" applyFont="1" applyFill="1" applyBorder="1" applyAlignment="1">
      <alignment vertical="top" wrapText="1"/>
    </xf>
    <xf numFmtId="0" fontId="13" fillId="4" borderId="4" xfId="25" applyFont="1" applyFill="1" applyBorder="1" applyAlignment="1">
      <alignment vertical="top" wrapText="1"/>
    </xf>
    <xf numFmtId="164" fontId="13" fillId="4" borderId="4" xfId="24" applyNumberFormat="1" applyFont="1" applyFill="1" applyBorder="1" applyAlignment="1">
      <alignment vertical="top" wrapText="1"/>
    </xf>
    <xf numFmtId="164" fontId="14" fillId="4" borderId="4" xfId="24" applyNumberFormat="1" applyFont="1" applyFill="1" applyBorder="1" applyAlignment="1">
      <alignment vertical="top" wrapText="1"/>
    </xf>
    <xf numFmtId="0" fontId="13" fillId="4" borderId="4" xfId="25" applyFont="1" applyFill="1" applyBorder="1" applyAlignment="1">
      <alignment horizontal="left" vertical="top" wrapText="1"/>
    </xf>
    <xf numFmtId="14" fontId="13" fillId="4" borderId="4" xfId="25" applyNumberFormat="1" applyFont="1" applyFill="1" applyBorder="1" applyAlignment="1">
      <alignment vertical="top" wrapText="1"/>
    </xf>
    <xf numFmtId="0" fontId="13" fillId="4" borderId="4" xfId="14" applyFont="1" applyFill="1" applyBorder="1" applyAlignment="1">
      <alignment horizontal="justify" vertical="top" wrapText="1"/>
    </xf>
    <xf numFmtId="0" fontId="13" fillId="4" borderId="4" xfId="25" applyFont="1" applyFill="1" applyBorder="1" applyAlignment="1">
      <alignment horizontal="center" vertical="top" wrapText="1"/>
    </xf>
    <xf numFmtId="0" fontId="1" fillId="3" borderId="4" xfId="25" applyFont="1" applyFill="1" applyBorder="1" applyAlignment="1">
      <alignment horizontal="left" vertical="center" wrapText="1"/>
    </xf>
    <xf numFmtId="14" fontId="1" fillId="3" borderId="4" xfId="25" applyNumberFormat="1" applyFont="1" applyFill="1" applyBorder="1" applyAlignment="1">
      <alignment horizontal="left" vertical="center"/>
    </xf>
    <xf numFmtId="0" fontId="1" fillId="3" borderId="4" xfId="25" applyFont="1" applyFill="1" applyBorder="1" applyAlignment="1">
      <alignment horizontal="left" vertical="center"/>
    </xf>
    <xf numFmtId="0" fontId="34" fillId="3" borderId="0" xfId="14" applyFont="1" applyFill="1" applyAlignment="1">
      <alignment horizontal="left" vertical="center"/>
    </xf>
    <xf numFmtId="0" fontId="1" fillId="3" borderId="4" xfId="25" applyFont="1" applyFill="1" applyBorder="1" applyAlignment="1">
      <alignment horizontal="center" vertical="center"/>
    </xf>
    <xf numFmtId="0" fontId="13" fillId="3" borderId="16" xfId="14" applyFont="1" applyFill="1" applyBorder="1" applyAlignment="1">
      <alignment vertical="top" wrapText="1"/>
    </xf>
    <xf numFmtId="0" fontId="13" fillId="3" borderId="0" xfId="25" applyFont="1" applyFill="1" applyBorder="1" applyAlignment="1">
      <alignment vertical="top" wrapText="1"/>
    </xf>
    <xf numFmtId="164" fontId="13" fillId="3" borderId="16" xfId="24" applyNumberFormat="1" applyFont="1" applyFill="1" applyBorder="1" applyAlignment="1">
      <alignment vertical="top" wrapText="1"/>
    </xf>
    <xf numFmtId="166" fontId="13" fillId="3" borderId="16" xfId="4" applyNumberFormat="1" applyFont="1" applyFill="1" applyBorder="1" applyAlignment="1">
      <alignment vertical="top" wrapText="1"/>
    </xf>
    <xf numFmtId="0" fontId="13" fillId="3" borderId="16" xfId="25" applyFont="1" applyFill="1" applyBorder="1" applyAlignment="1">
      <alignment horizontal="left" vertical="top" wrapText="1"/>
    </xf>
    <xf numFmtId="14" fontId="13" fillId="3" borderId="16" xfId="25" applyNumberFormat="1" applyFont="1" applyFill="1" applyBorder="1" applyAlignment="1">
      <alignment vertical="top" wrapText="1"/>
    </xf>
    <xf numFmtId="0" fontId="13" fillId="3" borderId="16" xfId="25" applyFont="1" applyFill="1" applyBorder="1" applyAlignment="1">
      <alignment vertical="top" wrapText="1"/>
    </xf>
    <xf numFmtId="0" fontId="13" fillId="3" borderId="16" xfId="14" applyFont="1" applyFill="1" applyBorder="1" applyAlignment="1">
      <alignment horizontal="justify" vertical="top" wrapText="1"/>
    </xf>
    <xf numFmtId="0" fontId="13" fillId="3" borderId="16" xfId="25" applyFont="1" applyFill="1" applyBorder="1" applyAlignment="1">
      <alignment horizontal="center" vertical="top" wrapText="1"/>
    </xf>
    <xf numFmtId="0" fontId="12" fillId="3" borderId="0" xfId="14" applyFill="1" applyAlignment="1">
      <alignment vertical="top"/>
    </xf>
    <xf numFmtId="0" fontId="12" fillId="3" borderId="4" xfId="14" applyFill="1" applyBorder="1" applyAlignment="1">
      <alignment horizontal="left" vertical="top" wrapText="1"/>
    </xf>
    <xf numFmtId="14" fontId="1" fillId="3" borderId="4" xfId="25" applyNumberFormat="1" applyFill="1" applyBorder="1" applyAlignment="1">
      <alignment horizontal="left" vertical="top"/>
    </xf>
    <xf numFmtId="0" fontId="1" fillId="3" borderId="4" xfId="25" applyFont="1" applyFill="1" applyBorder="1" applyAlignment="1">
      <alignment horizontal="left" vertical="top"/>
    </xf>
    <xf numFmtId="0" fontId="12" fillId="3" borderId="0" xfId="14" applyFont="1" applyFill="1" applyAlignment="1">
      <alignment horizontal="left" vertical="top"/>
    </xf>
    <xf numFmtId="0" fontId="1" fillId="3" borderId="4" xfId="25" applyFill="1" applyBorder="1" applyAlignment="1">
      <alignment horizontal="center" vertical="top"/>
    </xf>
    <xf numFmtId="0" fontId="1" fillId="3" borderId="4" xfId="25" applyFont="1" applyFill="1" applyBorder="1" applyAlignment="1">
      <alignment horizontal="center" vertical="top"/>
    </xf>
    <xf numFmtId="0" fontId="1" fillId="3" borderId="0" xfId="25" applyFont="1" applyFill="1" applyAlignment="1">
      <alignment vertical="top" wrapText="1"/>
    </xf>
    <xf numFmtId="0" fontId="14" fillId="3" borderId="4" xfId="6" applyFont="1" applyFill="1" applyBorder="1" applyAlignment="1">
      <alignment horizontal="center" vertical="top" wrapText="1"/>
    </xf>
    <xf numFmtId="0" fontId="14" fillId="0" borderId="4" xfId="25" applyFont="1" applyBorder="1" applyAlignment="1">
      <alignment horizontal="center" vertical="top" wrapText="1"/>
    </xf>
    <xf numFmtId="0" fontId="14" fillId="3" borderId="4" xfId="25" applyFont="1" applyFill="1" applyBorder="1" applyAlignment="1">
      <alignment horizontal="center" vertical="top" wrapText="1"/>
    </xf>
    <xf numFmtId="14" fontId="14" fillId="0" borderId="4" xfId="25" applyNumberFormat="1" applyFont="1" applyBorder="1" applyAlignment="1">
      <alignment horizontal="center" vertical="top" wrapText="1"/>
    </xf>
    <xf numFmtId="0" fontId="12" fillId="0" borderId="4" xfId="14" applyBorder="1"/>
    <xf numFmtId="164" fontId="12" fillId="0" borderId="4" xfId="26" applyNumberFormat="1" applyFont="1" applyBorder="1"/>
    <xf numFmtId="0" fontId="1" fillId="0" borderId="0" xfId="27" applyFont="1" applyBorder="1" applyAlignment="1">
      <alignment wrapText="1"/>
    </xf>
    <xf numFmtId="0" fontId="1" fillId="0" borderId="0" xfId="27" applyFont="1" applyBorder="1" applyAlignment="1">
      <alignment vertical="center" wrapText="1"/>
    </xf>
    <xf numFmtId="166" fontId="1" fillId="0" borderId="0" xfId="28" applyNumberFormat="1" applyFont="1" applyBorder="1" applyAlignment="1">
      <alignment wrapText="1"/>
    </xf>
    <xf numFmtId="0" fontId="1" fillId="0" borderId="16" xfId="27" applyFont="1" applyBorder="1" applyAlignment="1">
      <alignment vertical="center" wrapText="1"/>
    </xf>
    <xf numFmtId="0" fontId="4" fillId="0" borderId="16" xfId="27" applyFont="1" applyBorder="1" applyAlignment="1">
      <alignment horizontal="center" vertical="center" wrapText="1"/>
    </xf>
    <xf numFmtId="0" fontId="4" fillId="0" borderId="4" xfId="27" applyFont="1" applyBorder="1" applyAlignment="1">
      <alignment vertical="top" wrapText="1"/>
    </xf>
    <xf numFmtId="0" fontId="4" fillId="0" borderId="4" xfId="27" applyFont="1" applyBorder="1" applyAlignment="1">
      <alignment horizontal="left" vertical="top" wrapText="1"/>
    </xf>
    <xf numFmtId="0" fontId="4" fillId="0" borderId="4" xfId="27" applyFont="1" applyBorder="1" applyAlignment="1">
      <alignment vertical="center" wrapText="1"/>
    </xf>
    <xf numFmtId="0" fontId="4" fillId="7" borderId="4" xfId="27" applyFont="1" applyFill="1" applyBorder="1" applyAlignment="1">
      <alignment wrapText="1"/>
    </xf>
    <xf numFmtId="0" fontId="4" fillId="0" borderId="4" xfId="27" applyFont="1" applyBorder="1" applyAlignment="1">
      <alignment wrapText="1"/>
    </xf>
    <xf numFmtId="0" fontId="36" fillId="0" borderId="4" xfId="27" applyFont="1" applyBorder="1" applyAlignment="1">
      <alignment vertical="top" wrapText="1"/>
    </xf>
    <xf numFmtId="0" fontId="1" fillId="0" borderId="4" xfId="27" applyFont="1" applyBorder="1" applyAlignment="1">
      <alignment vertical="top" wrapText="1"/>
    </xf>
    <xf numFmtId="0" fontId="69" fillId="0" borderId="4" xfId="27" applyFont="1" applyBorder="1" applyAlignment="1">
      <alignment vertical="top" wrapText="1"/>
    </xf>
    <xf numFmtId="17" fontId="1" fillId="0" borderId="4" xfId="27" applyNumberFormat="1" applyFont="1" applyBorder="1" applyAlignment="1">
      <alignment vertical="top" wrapText="1"/>
    </xf>
    <xf numFmtId="164" fontId="1" fillId="0" borderId="4" xfId="28" applyNumberFormat="1" applyFont="1" applyBorder="1" applyAlignment="1">
      <alignment vertical="top" wrapText="1"/>
    </xf>
    <xf numFmtId="164" fontId="1" fillId="0" borderId="4" xfId="27" applyNumberFormat="1" applyFont="1" applyBorder="1" applyAlignment="1">
      <alignment vertical="top" wrapText="1"/>
    </xf>
    <xf numFmtId="0" fontId="1" fillId="3" borderId="4" xfId="27" applyFont="1" applyFill="1" applyBorder="1" applyAlignment="1">
      <alignment vertical="top" wrapText="1"/>
    </xf>
    <xf numFmtId="0" fontId="1" fillId="7" borderId="4" xfId="27" applyFont="1" applyFill="1" applyBorder="1" applyAlignment="1">
      <alignment vertical="top" wrapText="1"/>
    </xf>
    <xf numFmtId="0" fontId="1" fillId="4" borderId="4" xfId="27" applyFont="1" applyFill="1" applyBorder="1" applyAlignment="1">
      <alignment vertical="top" wrapText="1"/>
    </xf>
    <xf numFmtId="17" fontId="1" fillId="4" borderId="4" xfId="27" applyNumberFormat="1" applyFont="1" applyFill="1" applyBorder="1" applyAlignment="1">
      <alignment vertical="top" wrapText="1"/>
    </xf>
    <xf numFmtId="164" fontId="1" fillId="4" borderId="4" xfId="28" applyNumberFormat="1" applyFont="1" applyFill="1" applyBorder="1" applyAlignment="1">
      <alignment vertical="top" wrapText="1"/>
    </xf>
    <xf numFmtId="0" fontId="4" fillId="4" borderId="4" xfId="27" applyFont="1" applyFill="1" applyBorder="1" applyAlignment="1">
      <alignment horizontal="right" vertical="top" wrapText="1"/>
    </xf>
    <xf numFmtId="164" fontId="1" fillId="4" borderId="4" xfId="27" applyNumberFormat="1" applyFont="1" applyFill="1" applyBorder="1" applyAlignment="1">
      <alignment vertical="top" wrapText="1"/>
    </xf>
    <xf numFmtId="0" fontId="1" fillId="0" borderId="4" xfId="27" applyFont="1" applyBorder="1" applyAlignment="1">
      <alignment vertical="top"/>
    </xf>
    <xf numFmtId="0" fontId="1" fillId="4" borderId="4" xfId="27" applyFont="1" applyFill="1" applyBorder="1" applyAlignment="1">
      <alignment vertical="top"/>
    </xf>
    <xf numFmtId="164" fontId="4" fillId="4" borderId="4" xfId="28" applyNumberFormat="1" applyFont="1" applyFill="1" applyBorder="1" applyAlignment="1">
      <alignment vertical="top" wrapText="1"/>
    </xf>
    <xf numFmtId="0" fontId="1" fillId="13" borderId="4" xfId="27" applyFont="1" applyFill="1" applyBorder="1" applyAlignment="1">
      <alignment wrapText="1"/>
    </xf>
    <xf numFmtId="0" fontId="1" fillId="13" borderId="4" xfId="27" applyFont="1" applyFill="1" applyBorder="1" applyAlignment="1">
      <alignment vertical="center" wrapText="1"/>
    </xf>
    <xf numFmtId="0" fontId="4" fillId="13" borderId="4" xfId="27" applyFont="1" applyFill="1" applyBorder="1" applyAlignment="1">
      <alignment horizontal="right" wrapText="1"/>
    </xf>
    <xf numFmtId="164" fontId="1" fillId="13" borderId="4" xfId="27" applyNumberFormat="1" applyFont="1" applyFill="1" applyBorder="1" applyAlignment="1">
      <alignment wrapText="1"/>
    </xf>
    <xf numFmtId="0" fontId="1" fillId="0" borderId="4" xfId="27" applyFont="1" applyBorder="1" applyAlignment="1">
      <alignment wrapText="1"/>
    </xf>
    <xf numFmtId="0" fontId="1" fillId="0" borderId="0" xfId="29"/>
    <xf numFmtId="0" fontId="1" fillId="0" borderId="4" xfId="29" applyBorder="1"/>
    <xf numFmtId="164" fontId="0" fillId="0" borderId="4" xfId="30" applyNumberFormat="1" applyFont="1" applyBorder="1"/>
    <xf numFmtId="0" fontId="4" fillId="0" borderId="4" xfId="29" applyFont="1" applyBorder="1"/>
    <xf numFmtId="164" fontId="4" fillId="0" borderId="4" xfId="29" applyNumberFormat="1" applyFont="1" applyBorder="1"/>
    <xf numFmtId="0" fontId="4" fillId="0" borderId="0" xfId="29" applyFont="1" applyBorder="1"/>
    <xf numFmtId="164" fontId="4" fillId="0" borderId="0" xfId="29" applyNumberFormat="1" applyFont="1" applyBorder="1"/>
    <xf numFmtId="0" fontId="1" fillId="0" borderId="4" xfId="29" applyFont="1" applyBorder="1"/>
    <xf numFmtId="0" fontId="1" fillId="0" borderId="0" xfId="29" applyAlignment="1">
      <alignment vertical="center"/>
    </xf>
    <xf numFmtId="0" fontId="1" fillId="0" borderId="0" xfId="29" applyAlignment="1">
      <alignment wrapText="1"/>
    </xf>
    <xf numFmtId="0" fontId="1" fillId="0" borderId="0" xfId="29" applyFont="1"/>
    <xf numFmtId="0" fontId="1" fillId="0" borderId="0" xfId="29" applyBorder="1"/>
    <xf numFmtId="166" fontId="0" fillId="0" borderId="0" xfId="30" applyNumberFormat="1" applyFont="1"/>
    <xf numFmtId="0" fontId="70" fillId="0" borderId="0" xfId="29" applyFont="1" applyAlignment="1">
      <alignment wrapText="1"/>
    </xf>
    <xf numFmtId="0" fontId="4" fillId="0" borderId="4" xfId="29" applyFont="1" applyBorder="1" applyAlignment="1">
      <alignment vertical="top"/>
    </xf>
    <xf numFmtId="0" fontId="4" fillId="0" borderId="4" xfId="29" applyFont="1" applyBorder="1" applyAlignment="1">
      <alignment horizontal="left" vertical="top" wrapText="1"/>
    </xf>
    <xf numFmtId="0" fontId="4" fillId="0" borderId="4" xfId="29" applyFont="1" applyBorder="1" applyAlignment="1">
      <alignment vertical="top" wrapText="1"/>
    </xf>
    <xf numFmtId="0" fontId="4" fillId="0" borderId="0" xfId="29" applyFont="1"/>
    <xf numFmtId="0" fontId="36" fillId="0" borderId="4" xfId="29" applyFont="1" applyBorder="1" applyAlignment="1">
      <alignment vertical="top"/>
    </xf>
    <xf numFmtId="0" fontId="1" fillId="0" borderId="4" xfId="29" applyBorder="1" applyAlignment="1">
      <alignment vertical="top"/>
    </xf>
    <xf numFmtId="0" fontId="13" fillId="3" borderId="4" xfId="29" applyFont="1" applyFill="1" applyBorder="1" applyAlignment="1">
      <alignment vertical="top" wrapText="1"/>
    </xf>
    <xf numFmtId="17" fontId="1" fillId="3" borderId="4" xfId="29" applyNumberFormat="1" applyFill="1" applyBorder="1" applyAlignment="1">
      <alignment vertical="top" wrapText="1"/>
    </xf>
    <xf numFmtId="164" fontId="0" fillId="0" borderId="4" xfId="30" applyNumberFormat="1" applyFont="1" applyBorder="1" applyAlignment="1">
      <alignment vertical="top"/>
    </xf>
    <xf numFmtId="0" fontId="1" fillId="0" borderId="4" xfId="29" applyBorder="1" applyAlignment="1">
      <alignment vertical="top" wrapText="1"/>
    </xf>
    <xf numFmtId="164" fontId="13" fillId="3" borderId="4" xfId="30" applyNumberFormat="1" applyFont="1" applyFill="1" applyBorder="1" applyAlignment="1">
      <alignment vertical="top"/>
    </xf>
    <xf numFmtId="164" fontId="0" fillId="3" borderId="4" xfId="30" applyNumberFormat="1" applyFont="1" applyFill="1" applyBorder="1" applyAlignment="1">
      <alignment vertical="top"/>
    </xf>
    <xf numFmtId="0" fontId="1" fillId="3" borderId="4" xfId="29" applyFill="1" applyBorder="1" applyAlignment="1">
      <alignment vertical="top"/>
    </xf>
    <xf numFmtId="0" fontId="1" fillId="0" borderId="0" xfId="29" applyAlignment="1">
      <alignment vertical="top"/>
    </xf>
    <xf numFmtId="0" fontId="4" fillId="4" borderId="4" xfId="29" applyFont="1" applyFill="1" applyBorder="1" applyAlignment="1">
      <alignment vertical="top"/>
    </xf>
    <xf numFmtId="0" fontId="14" fillId="4" borderId="4" xfId="29" applyFont="1" applyFill="1" applyBorder="1" applyAlignment="1">
      <alignment vertical="top" wrapText="1"/>
    </xf>
    <xf numFmtId="17" fontId="4" fillId="4" borderId="4" xfId="29" applyNumberFormat="1" applyFont="1" applyFill="1" applyBorder="1" applyAlignment="1">
      <alignment vertical="top" wrapText="1"/>
    </xf>
    <xf numFmtId="164" fontId="16" fillId="4" borderId="4" xfId="30" applyNumberFormat="1" applyFont="1" applyFill="1" applyBorder="1" applyAlignment="1">
      <alignment vertical="top"/>
    </xf>
    <xf numFmtId="164" fontId="4" fillId="4" borderId="4" xfId="29" applyNumberFormat="1" applyFont="1" applyFill="1" applyBorder="1" applyAlignment="1">
      <alignment horizontal="right" vertical="top"/>
    </xf>
    <xf numFmtId="164" fontId="14" fillId="4" borderId="4" xfId="30" applyNumberFormat="1" applyFont="1" applyFill="1" applyBorder="1" applyAlignment="1">
      <alignment vertical="top"/>
    </xf>
    <xf numFmtId="0" fontId="4" fillId="4" borderId="4" xfId="29" applyFont="1" applyFill="1" applyBorder="1" applyAlignment="1">
      <alignment horizontal="right" vertical="top"/>
    </xf>
    <xf numFmtId="164" fontId="4" fillId="4" borderId="4" xfId="30" applyNumberFormat="1" applyFont="1" applyFill="1" applyBorder="1" applyAlignment="1">
      <alignment vertical="top"/>
    </xf>
    <xf numFmtId="0" fontId="1" fillId="8" borderId="4" xfId="29" applyFill="1" applyBorder="1"/>
    <xf numFmtId="164" fontId="4" fillId="8" borderId="4" xfId="29" applyNumberFormat="1" applyFont="1" applyFill="1" applyBorder="1" applyAlignment="1">
      <alignment horizontal="center"/>
    </xf>
    <xf numFmtId="164" fontId="1" fillId="8" borderId="4" xfId="29" applyNumberFormat="1" applyFill="1" applyBorder="1"/>
    <xf numFmtId="166" fontId="1" fillId="0" borderId="0" xfId="29" applyNumberFormat="1"/>
    <xf numFmtId="0" fontId="1" fillId="0" borderId="4" xfId="29" applyBorder="1" applyAlignment="1">
      <alignment horizontal="center" vertical="top" wrapText="1"/>
    </xf>
    <xf numFmtId="14" fontId="1" fillId="0" borderId="4" xfId="31" quotePrefix="1" applyNumberFormat="1" applyBorder="1" applyAlignment="1">
      <alignment vertical="top"/>
    </xf>
    <xf numFmtId="0" fontId="1" fillId="0" borderId="4" xfId="31" quotePrefix="1" applyBorder="1" applyAlignment="1">
      <alignment vertical="top"/>
    </xf>
    <xf numFmtId="164" fontId="0" fillId="8" borderId="4" xfId="30" applyNumberFormat="1" applyFont="1" applyFill="1" applyBorder="1"/>
    <xf numFmtId="164" fontId="4" fillId="8" borderId="4" xfId="30" applyNumberFormat="1" applyFont="1" applyFill="1" applyBorder="1" applyAlignment="1">
      <alignment horizontal="right"/>
    </xf>
    <xf numFmtId="164" fontId="4" fillId="8" borderId="4" xfId="30" applyNumberFormat="1" applyFont="1" applyFill="1" applyBorder="1"/>
    <xf numFmtId="0" fontId="55" fillId="0" borderId="0" xfId="21"/>
    <xf numFmtId="0" fontId="12" fillId="0" borderId="4" xfId="21" applyFont="1" applyBorder="1"/>
    <xf numFmtId="0" fontId="12" fillId="0" borderId="0" xfId="21" applyFont="1"/>
    <xf numFmtId="166" fontId="55" fillId="0" borderId="4" xfId="21" applyNumberFormat="1" applyBorder="1"/>
    <xf numFmtId="0" fontId="1" fillId="0" borderId="0" xfId="32"/>
    <xf numFmtId="0" fontId="1" fillId="0" borderId="0" xfId="32" applyAlignment="1">
      <alignment vertical="center"/>
    </xf>
    <xf numFmtId="0" fontId="1" fillId="0" borderId="0" xfId="32" applyAlignment="1">
      <alignment wrapText="1"/>
    </xf>
    <xf numFmtId="0" fontId="1" fillId="0" borderId="0" xfId="32" applyFont="1"/>
    <xf numFmtId="166" fontId="0" fillId="0" borderId="0" xfId="33" applyNumberFormat="1" applyFont="1"/>
    <xf numFmtId="0" fontId="1" fillId="0" borderId="0" xfId="32" applyBorder="1"/>
    <xf numFmtId="0" fontId="70" fillId="0" borderId="0" xfId="32" applyFont="1" applyAlignment="1">
      <alignment wrapText="1"/>
    </xf>
    <xf numFmtId="0" fontId="4" fillId="0" borderId="4" xfId="32" applyFont="1" applyBorder="1" applyAlignment="1">
      <alignment vertical="top"/>
    </xf>
    <xf numFmtId="0" fontId="4" fillId="0" borderId="4" xfId="32" applyFont="1" applyBorder="1" applyAlignment="1">
      <alignment horizontal="left" vertical="top" wrapText="1"/>
    </xf>
    <xf numFmtId="0" fontId="4" fillId="0" borderId="4" xfId="32" applyFont="1" applyBorder="1" applyAlignment="1">
      <alignment vertical="top" wrapText="1"/>
    </xf>
    <xf numFmtId="0" fontId="4" fillId="0" borderId="0" xfId="32" applyFont="1"/>
    <xf numFmtId="0" fontId="36" fillId="0" borderId="4" xfId="32" applyFont="1" applyBorder="1" applyAlignment="1">
      <alignment vertical="top"/>
    </xf>
    <xf numFmtId="0" fontId="1" fillId="0" borderId="4" xfId="32" applyFont="1" applyBorder="1" applyAlignment="1">
      <alignment vertical="top" wrapText="1"/>
    </xf>
    <xf numFmtId="0" fontId="1" fillId="0" borderId="4" xfId="32" applyFont="1" applyBorder="1" applyAlignment="1">
      <alignment horizontal="left" vertical="top" wrapText="1"/>
    </xf>
    <xf numFmtId="49" fontId="1" fillId="0" borderId="4" xfId="32" applyNumberFormat="1" applyFont="1" applyBorder="1" applyAlignment="1">
      <alignment horizontal="right" vertical="top" wrapText="1"/>
    </xf>
    <xf numFmtId="164" fontId="0" fillId="0" borderId="4" xfId="33" applyNumberFormat="1" applyFont="1" applyBorder="1" applyAlignment="1">
      <alignment vertical="top" wrapText="1"/>
    </xf>
    <xf numFmtId="0" fontId="6" fillId="3" borderId="4" xfId="6" applyFont="1" applyFill="1" applyBorder="1" applyAlignment="1">
      <alignment horizontal="center" vertical="top" wrapText="1"/>
    </xf>
    <xf numFmtId="0" fontId="1" fillId="0" borderId="0" xfId="32" applyFont="1" applyAlignment="1">
      <alignment wrapText="1"/>
    </xf>
    <xf numFmtId="0" fontId="1" fillId="4" borderId="4" xfId="32" applyFont="1" applyFill="1" applyBorder="1" applyAlignment="1">
      <alignment vertical="top" wrapText="1"/>
    </xf>
    <xf numFmtId="0" fontId="1" fillId="4" borderId="4" xfId="32" applyFont="1" applyFill="1" applyBorder="1" applyAlignment="1">
      <alignment horizontal="left" vertical="top" wrapText="1"/>
    </xf>
    <xf numFmtId="49" fontId="1" fillId="4" borderId="4" xfId="32" applyNumberFormat="1" applyFont="1" applyFill="1" applyBorder="1" applyAlignment="1">
      <alignment horizontal="right" vertical="top" wrapText="1"/>
    </xf>
    <xf numFmtId="0" fontId="4" fillId="4" borderId="4" xfId="32" applyFont="1" applyFill="1" applyBorder="1" applyAlignment="1">
      <alignment horizontal="right" vertical="top" wrapText="1"/>
    </xf>
    <xf numFmtId="164" fontId="4" fillId="4" borderId="4" xfId="32" applyNumberFormat="1" applyFont="1" applyFill="1" applyBorder="1" applyAlignment="1">
      <alignment vertical="top" wrapText="1"/>
    </xf>
    <xf numFmtId="164" fontId="0" fillId="4" borderId="4" xfId="33" applyNumberFormat="1" applyFont="1" applyFill="1" applyBorder="1" applyAlignment="1">
      <alignment vertical="top" wrapText="1"/>
    </xf>
    <xf numFmtId="0" fontId="6" fillId="4" borderId="4" xfId="6" applyFont="1" applyFill="1" applyBorder="1" applyAlignment="1">
      <alignment horizontal="center" vertical="top" wrapText="1"/>
    </xf>
    <xf numFmtId="0" fontId="36" fillId="0" borderId="4" xfId="32" applyFont="1" applyBorder="1" applyAlignment="1">
      <alignment vertical="top" wrapText="1"/>
    </xf>
    <xf numFmtId="0" fontId="1" fillId="8" borderId="4" xfId="32" applyFill="1" applyBorder="1"/>
    <xf numFmtId="0" fontId="1" fillId="8" borderId="4" xfId="32" applyFont="1" applyFill="1" applyBorder="1" applyAlignment="1">
      <alignment horizontal="right"/>
    </xf>
    <xf numFmtId="0" fontId="4" fillId="8" borderId="4" xfId="32" applyFont="1" applyFill="1" applyBorder="1" applyAlignment="1">
      <alignment horizontal="right"/>
    </xf>
    <xf numFmtId="164" fontId="4" fillId="8" borderId="4" xfId="32" applyNumberFormat="1" applyFont="1" applyFill="1" applyBorder="1"/>
    <xf numFmtId="164" fontId="0" fillId="8" borderId="4" xfId="33" applyNumberFormat="1" applyFont="1" applyFill="1" applyBorder="1"/>
    <xf numFmtId="0" fontId="6" fillId="0" borderId="0" xfId="34" applyFont="1"/>
    <xf numFmtId="0" fontId="1" fillId="0" borderId="0" xfId="34"/>
    <xf numFmtId="164" fontId="7" fillId="0" borderId="0" xfId="35" applyNumberFormat="1" applyFont="1" applyAlignment="1"/>
    <xf numFmtId="164" fontId="6" fillId="0" borderId="0" xfId="35" applyNumberFormat="1" applyFont="1"/>
    <xf numFmtId="164" fontId="6" fillId="2" borderId="1" xfId="35" applyNumberFormat="1" applyFont="1" applyFill="1" applyBorder="1" applyAlignment="1">
      <alignment vertical="center"/>
    </xf>
    <xf numFmtId="164" fontId="6" fillId="2" borderId="2" xfId="35" applyNumberFormat="1" applyFont="1" applyFill="1" applyBorder="1" applyAlignment="1">
      <alignment horizontal="center" vertical="center" wrapText="1"/>
    </xf>
    <xf numFmtId="164" fontId="6" fillId="2" borderId="3" xfId="35" applyNumberFormat="1" applyFont="1" applyFill="1" applyBorder="1" applyAlignment="1">
      <alignment vertical="center"/>
    </xf>
    <xf numFmtId="164" fontId="6" fillId="2" borderId="4" xfId="35" applyNumberFormat="1" applyFont="1" applyFill="1" applyBorder="1" applyAlignment="1">
      <alignment vertical="center" wrapText="1"/>
    </xf>
    <xf numFmtId="164" fontId="6" fillId="3" borderId="3" xfId="35" applyNumberFormat="1" applyFont="1" applyFill="1" applyBorder="1"/>
    <xf numFmtId="164" fontId="7" fillId="4" borderId="4" xfId="35" applyNumberFormat="1" applyFont="1" applyFill="1" applyBorder="1"/>
    <xf numFmtId="49" fontId="8" fillId="5" borderId="3" xfId="35" applyNumberFormat="1" applyFont="1" applyFill="1" applyBorder="1" applyAlignment="1">
      <alignment wrapText="1"/>
    </xf>
    <xf numFmtId="164" fontId="8" fillId="5" borderId="4" xfId="35" applyNumberFormat="1" applyFont="1" applyFill="1" applyBorder="1"/>
    <xf numFmtId="164" fontId="1" fillId="0" borderId="0" xfId="34" applyNumberFormat="1"/>
    <xf numFmtId="0" fontId="1" fillId="0" borderId="0" xfId="34" applyAlignment="1">
      <alignment vertical="center"/>
    </xf>
    <xf numFmtId="0" fontId="1" fillId="0" borderId="4" xfId="34" applyBorder="1" applyAlignment="1">
      <alignment vertical="top"/>
    </xf>
    <xf numFmtId="0" fontId="1" fillId="0" borderId="4" xfId="34" applyBorder="1" applyAlignment="1">
      <alignment horizontal="center" vertical="top"/>
    </xf>
    <xf numFmtId="0" fontId="1" fillId="0" borderId="4" xfId="34" applyBorder="1" applyAlignment="1">
      <alignment horizontal="left" vertical="top"/>
    </xf>
    <xf numFmtId="0" fontId="1" fillId="0" borderId="4" xfId="34" applyBorder="1" applyAlignment="1">
      <alignment vertical="top" wrapText="1"/>
    </xf>
    <xf numFmtId="164" fontId="0" fillId="0" borderId="4" xfId="35" applyNumberFormat="1" applyFont="1" applyBorder="1" applyAlignment="1">
      <alignment vertical="top" wrapText="1"/>
    </xf>
    <xf numFmtId="0" fontId="4" fillId="0" borderId="4" xfId="34" applyFont="1" applyBorder="1" applyAlignment="1">
      <alignment vertical="center"/>
    </xf>
    <xf numFmtId="0" fontId="13" fillId="3" borderId="4" xfId="34" applyFont="1" applyFill="1" applyBorder="1" applyAlignment="1">
      <alignment vertical="top" wrapText="1"/>
    </xf>
    <xf numFmtId="0" fontId="1" fillId="0" borderId="4" xfId="34" applyFont="1" applyBorder="1" applyAlignment="1">
      <alignment vertical="top" wrapText="1"/>
    </xf>
    <xf numFmtId="0" fontId="1" fillId="0" borderId="4" xfId="34" quotePrefix="1" applyBorder="1" applyAlignment="1">
      <alignment vertical="top"/>
    </xf>
    <xf numFmtId="0" fontId="1" fillId="0" borderId="0" xfId="34" applyAlignment="1">
      <alignment vertical="top"/>
    </xf>
    <xf numFmtId="164" fontId="0" fillId="0" borderId="4" xfId="35" applyNumberFormat="1" applyFont="1" applyFill="1" applyBorder="1" applyAlignment="1">
      <alignment vertical="top"/>
    </xf>
    <xf numFmtId="0" fontId="1" fillId="0" borderId="4" xfId="34" applyFill="1" applyBorder="1" applyAlignment="1">
      <alignment vertical="top" wrapText="1"/>
    </xf>
    <xf numFmtId="0" fontId="1" fillId="0" borderId="4" xfId="34" applyFont="1" applyBorder="1" applyAlignment="1">
      <alignment horizontal="left" vertical="top" wrapText="1"/>
    </xf>
    <xf numFmtId="164" fontId="0" fillId="0" borderId="4" xfId="35" applyNumberFormat="1" applyFont="1" applyBorder="1" applyAlignment="1">
      <alignment vertical="top"/>
    </xf>
    <xf numFmtId="0" fontId="1" fillId="0" borderId="4" xfId="34" applyFont="1" applyBorder="1" applyAlignment="1">
      <alignment horizontal="left" vertical="top"/>
    </xf>
    <xf numFmtId="0" fontId="4" fillId="17" borderId="4" xfId="34" applyFont="1" applyFill="1" applyBorder="1" applyAlignment="1">
      <alignment vertical="top"/>
    </xf>
    <xf numFmtId="0" fontId="1" fillId="17" borderId="4" xfId="34" applyFill="1" applyBorder="1" applyAlignment="1">
      <alignment vertical="top"/>
    </xf>
    <xf numFmtId="0" fontId="4" fillId="17" borderId="4" xfId="34" applyFont="1" applyFill="1" applyBorder="1" applyAlignment="1">
      <alignment horizontal="center" vertical="top"/>
    </xf>
    <xf numFmtId="0" fontId="4" fillId="17" borderId="4" xfId="34" applyFont="1" applyFill="1" applyBorder="1" applyAlignment="1">
      <alignment horizontal="right" vertical="top"/>
    </xf>
    <xf numFmtId="0" fontId="4" fillId="17" borderId="4" xfId="34" applyFont="1" applyFill="1" applyBorder="1" applyAlignment="1">
      <alignment horizontal="left" vertical="top"/>
    </xf>
    <xf numFmtId="164" fontId="4" fillId="17" borderId="4" xfId="34" applyNumberFormat="1" applyFont="1" applyFill="1" applyBorder="1" applyAlignment="1">
      <alignment vertical="top"/>
    </xf>
    <xf numFmtId="164" fontId="0" fillId="17" borderId="4" xfId="35" applyNumberFormat="1" applyFont="1" applyFill="1" applyBorder="1" applyAlignment="1">
      <alignment vertical="top"/>
    </xf>
    <xf numFmtId="0" fontId="1" fillId="0" borderId="0" xfId="34" applyAlignment="1">
      <alignment horizontal="center"/>
    </xf>
    <xf numFmtId="0" fontId="1" fillId="0" borderId="0" xfId="34" applyAlignment="1">
      <alignment horizontal="left"/>
    </xf>
    <xf numFmtId="164" fontId="0" fillId="0" borderId="0" xfId="35" applyNumberFormat="1" applyFont="1"/>
    <xf numFmtId="0" fontId="1" fillId="0" borderId="0" xfId="36"/>
    <xf numFmtId="164" fontId="1" fillId="0" borderId="0" xfId="36" applyNumberFormat="1"/>
    <xf numFmtId="164" fontId="7" fillId="4" borderId="4" xfId="37" applyNumberFormat="1" applyFont="1" applyFill="1" applyBorder="1"/>
    <xf numFmtId="164" fontId="6" fillId="4" borderId="4" xfId="37" applyNumberFormat="1" applyFont="1" applyFill="1" applyBorder="1"/>
    <xf numFmtId="49" fontId="6" fillId="3" borderId="4" xfId="37" applyNumberFormat="1" applyFont="1" applyFill="1" applyBorder="1"/>
    <xf numFmtId="164" fontId="8" fillId="5" borderId="4" xfId="37" applyNumberFormat="1" applyFont="1" applyFill="1" applyBorder="1"/>
    <xf numFmtId="164" fontId="9" fillId="5" borderId="4" xfId="37" applyNumberFormat="1" applyFont="1" applyFill="1" applyBorder="1"/>
    <xf numFmtId="49" fontId="8" fillId="5" borderId="3" xfId="37" applyNumberFormat="1" applyFont="1" applyFill="1" applyBorder="1" applyAlignment="1">
      <alignment wrapText="1"/>
    </xf>
    <xf numFmtId="164" fontId="6" fillId="3" borderId="3" xfId="37" applyNumberFormat="1" applyFont="1" applyFill="1" applyBorder="1"/>
    <xf numFmtId="164" fontId="6" fillId="2" borderId="4" xfId="37" applyNumberFormat="1" applyFont="1" applyFill="1" applyBorder="1" applyAlignment="1">
      <alignment horizontal="center" vertical="center" wrapText="1"/>
    </xf>
    <xf numFmtId="164" fontId="6" fillId="2" borderId="3" xfId="37" applyNumberFormat="1" applyFont="1" applyFill="1" applyBorder="1" applyAlignment="1">
      <alignment vertical="center"/>
    </xf>
    <xf numFmtId="164" fontId="6" fillId="2" borderId="1" xfId="37" applyNumberFormat="1" applyFont="1" applyFill="1" applyBorder="1" applyAlignment="1">
      <alignment vertical="center"/>
    </xf>
    <xf numFmtId="164" fontId="6" fillId="0" borderId="0" xfId="37" applyNumberFormat="1" applyFont="1"/>
    <xf numFmtId="0" fontId="6" fillId="0" borderId="0" xfId="36" applyFont="1"/>
    <xf numFmtId="166" fontId="12" fillId="0" borderId="0" xfId="14" applyNumberFormat="1"/>
    <xf numFmtId="166" fontId="0" fillId="0" borderId="0" xfId="4" applyNumberFormat="1" applyFont="1"/>
    <xf numFmtId="0" fontId="12" fillId="0" borderId="0" xfId="14" applyFont="1"/>
    <xf numFmtId="0" fontId="12" fillId="0" borderId="0" xfId="14" applyFont="1" applyAlignment="1">
      <alignment wrapText="1"/>
    </xf>
    <xf numFmtId="0" fontId="12" fillId="0" borderId="0" xfId="14" applyFill="1" applyBorder="1"/>
    <xf numFmtId="166" fontId="12" fillId="0" borderId="0" xfId="14" applyNumberFormat="1" applyFont="1"/>
    <xf numFmtId="166" fontId="12" fillId="0" borderId="4" xfId="14" applyNumberFormat="1" applyBorder="1"/>
    <xf numFmtId="43" fontId="12" fillId="3" borderId="0" xfId="14" applyNumberFormat="1" applyFill="1"/>
    <xf numFmtId="166" fontId="12" fillId="3" borderId="0" xfId="14" applyNumberFormat="1" applyFill="1"/>
    <xf numFmtId="166" fontId="12" fillId="3" borderId="4" xfId="4" applyNumberFormat="1" applyFont="1" applyFill="1" applyBorder="1" applyAlignment="1"/>
    <xf numFmtId="0" fontId="12" fillId="3" borderId="4" xfId="14" applyFont="1" applyFill="1" applyBorder="1" applyAlignment="1">
      <alignment wrapText="1"/>
    </xf>
    <xf numFmtId="0" fontId="12" fillId="0" borderId="0" xfId="14" applyAlignment="1">
      <alignment vertical="top"/>
    </xf>
    <xf numFmtId="166" fontId="12" fillId="0" borderId="0" xfId="14" applyNumberFormat="1" applyAlignment="1">
      <alignment vertical="top"/>
    </xf>
    <xf numFmtId="166" fontId="0" fillId="0" borderId="0" xfId="4" applyNumberFormat="1" applyFont="1" applyAlignment="1">
      <alignment vertical="top"/>
    </xf>
    <xf numFmtId="0" fontId="12" fillId="0" borderId="4" xfId="14" applyFont="1" applyFill="1" applyBorder="1" applyAlignment="1">
      <alignment vertical="top" wrapText="1"/>
    </xf>
    <xf numFmtId="166" fontId="16" fillId="8" borderId="32" xfId="15" applyNumberFormat="1" applyFont="1" applyFill="1" applyBorder="1"/>
    <xf numFmtId="0" fontId="16" fillId="8" borderId="3" xfId="14" applyFont="1" applyFill="1" applyBorder="1"/>
    <xf numFmtId="166" fontId="0" fillId="0" borderId="32" xfId="15" applyNumberFormat="1" applyFont="1" applyBorder="1"/>
    <xf numFmtId="0" fontId="12" fillId="0" borderId="3" xfId="14" applyFont="1" applyBorder="1"/>
    <xf numFmtId="166" fontId="0" fillId="0" borderId="33" xfId="15" applyNumberFormat="1" applyFont="1" applyBorder="1"/>
    <xf numFmtId="0" fontId="12" fillId="0" borderId="1" xfId="14" applyFont="1" applyBorder="1"/>
    <xf numFmtId="43" fontId="12" fillId="0" borderId="0" xfId="14" applyNumberFormat="1"/>
    <xf numFmtId="166" fontId="16" fillId="3" borderId="4" xfId="4" applyNumberFormat="1" applyFont="1" applyFill="1" applyBorder="1"/>
    <xf numFmtId="0" fontId="16" fillId="3" borderId="4" xfId="14" applyFont="1" applyFill="1" applyBorder="1" applyAlignment="1">
      <alignment wrapText="1"/>
    </xf>
    <xf numFmtId="0" fontId="12" fillId="0" borderId="4" xfId="14" applyFont="1" applyBorder="1" applyAlignment="1">
      <alignment vertical="top" wrapText="1"/>
    </xf>
    <xf numFmtId="0" fontId="55" fillId="0" borderId="0" xfId="21" applyAlignment="1">
      <alignment vertical="top"/>
    </xf>
    <xf numFmtId="0" fontId="12" fillId="0" borderId="4" xfId="21" applyFont="1" applyBorder="1" applyAlignment="1">
      <alignment vertical="top" wrapText="1"/>
    </xf>
    <xf numFmtId="0" fontId="12" fillId="0" borderId="4" xfId="21" applyFont="1" applyBorder="1" applyAlignment="1">
      <alignment vertical="top"/>
    </xf>
    <xf numFmtId="0" fontId="16" fillId="3" borderId="4" xfId="21" applyFont="1" applyFill="1" applyBorder="1" applyAlignment="1">
      <alignment vertical="top" wrapText="1"/>
    </xf>
    <xf numFmtId="0" fontId="12" fillId="3" borderId="4" xfId="21" applyFont="1" applyFill="1" applyBorder="1" applyAlignment="1">
      <alignment vertical="top" wrapText="1"/>
    </xf>
    <xf numFmtId="0" fontId="16" fillId="4" borderId="4" xfId="21" applyFont="1" applyFill="1" applyBorder="1" applyAlignment="1">
      <alignment vertical="top"/>
    </xf>
    <xf numFmtId="166" fontId="16" fillId="4" borderId="4" xfId="21" applyNumberFormat="1" applyFont="1" applyFill="1" applyBorder="1" applyAlignment="1">
      <alignment vertical="top"/>
    </xf>
    <xf numFmtId="0" fontId="6" fillId="3" borderId="0" xfId="11" applyFont="1" applyFill="1"/>
    <xf numFmtId="14" fontId="6" fillId="0" borderId="0" xfId="11" applyNumberFormat="1" applyFont="1"/>
    <xf numFmtId="166" fontId="1" fillId="0" borderId="0" xfId="4" applyNumberFormat="1" applyFont="1"/>
    <xf numFmtId="164" fontId="7" fillId="3" borderId="0" xfId="12" applyNumberFormat="1" applyFont="1" applyFill="1" applyAlignment="1">
      <alignment horizontal="center"/>
    </xf>
    <xf numFmtId="164" fontId="7" fillId="18" borderId="35" xfId="12" applyNumberFormat="1" applyFont="1" applyFill="1" applyBorder="1" applyAlignment="1">
      <alignment horizontal="center"/>
    </xf>
    <xf numFmtId="164" fontId="6" fillId="3" borderId="0" xfId="12" applyNumberFormat="1" applyFont="1" applyFill="1"/>
    <xf numFmtId="164" fontId="6" fillId="8" borderId="38" xfId="12" applyNumberFormat="1" applyFont="1" applyFill="1" applyBorder="1"/>
    <xf numFmtId="164" fontId="6" fillId="8" borderId="39" xfId="12" applyNumberFormat="1" applyFont="1" applyFill="1" applyBorder="1"/>
    <xf numFmtId="164" fontId="6" fillId="8" borderId="40" xfId="12" applyNumberFormat="1" applyFont="1" applyFill="1" applyBorder="1"/>
    <xf numFmtId="164" fontId="6" fillId="18" borderId="39" xfId="12" applyNumberFormat="1" applyFont="1" applyFill="1" applyBorder="1"/>
    <xf numFmtId="164" fontId="6" fillId="17" borderId="38" xfId="12" applyNumberFormat="1" applyFont="1" applyFill="1" applyBorder="1"/>
    <xf numFmtId="164" fontId="6" fillId="17" borderId="39" xfId="12" applyNumberFormat="1" applyFont="1" applyFill="1" applyBorder="1"/>
    <xf numFmtId="164" fontId="6" fillId="17" borderId="40" xfId="12" applyNumberFormat="1" applyFont="1" applyFill="1" applyBorder="1"/>
    <xf numFmtId="164" fontId="6" fillId="2" borderId="4" xfId="12" applyNumberFormat="1" applyFont="1" applyFill="1" applyBorder="1" applyAlignment="1">
      <alignment horizontal="center" vertical="center" wrapText="1"/>
    </xf>
    <xf numFmtId="164" fontId="6" fillId="3" borderId="25" xfId="12" applyNumberFormat="1" applyFont="1" applyFill="1" applyBorder="1" applyAlignment="1">
      <alignment horizontal="center" vertical="center" wrapText="1"/>
    </xf>
    <xf numFmtId="49" fontId="7" fillId="18" borderId="37" xfId="12" applyNumberFormat="1" applyFont="1" applyFill="1" applyBorder="1" applyAlignment="1">
      <alignment horizontal="left" vertical="center" wrapText="1"/>
    </xf>
    <xf numFmtId="49" fontId="7" fillId="3" borderId="31" xfId="12" applyNumberFormat="1" applyFont="1" applyFill="1" applyBorder="1" applyAlignment="1">
      <alignment horizontal="left" vertical="center" wrapText="1"/>
    </xf>
    <xf numFmtId="164" fontId="7" fillId="2" borderId="4" xfId="12" applyNumberFormat="1" applyFont="1" applyFill="1" applyBorder="1" applyAlignment="1">
      <alignment horizontal="center" vertical="center" wrapText="1"/>
    </xf>
    <xf numFmtId="164" fontId="7" fillId="2" borderId="4" xfId="12" applyNumberFormat="1" applyFont="1" applyFill="1" applyBorder="1" applyAlignment="1">
      <alignment horizontal="left" vertical="center" wrapText="1"/>
    </xf>
    <xf numFmtId="164" fontId="7" fillId="3" borderId="16" xfId="12" applyNumberFormat="1" applyFont="1" applyFill="1" applyBorder="1" applyAlignment="1">
      <alignment horizontal="center" vertical="center" wrapText="1"/>
    </xf>
    <xf numFmtId="49" fontId="7" fillId="18" borderId="45" xfId="12" applyNumberFormat="1" applyFont="1" applyFill="1" applyBorder="1" applyAlignment="1">
      <alignment horizontal="left" vertical="center" wrapText="1"/>
    </xf>
    <xf numFmtId="49" fontId="7" fillId="3" borderId="29" xfId="12" applyNumberFormat="1" applyFont="1" applyFill="1" applyBorder="1" applyAlignment="1">
      <alignment horizontal="left" vertical="center" wrapText="1"/>
    </xf>
    <xf numFmtId="166" fontId="1" fillId="7" borderId="46" xfId="4" applyNumberFormat="1" applyFont="1" applyFill="1" applyBorder="1" applyAlignment="1">
      <alignment horizontal="center"/>
    </xf>
    <xf numFmtId="0" fontId="1" fillId="0" borderId="0" xfId="11" applyAlignment="1">
      <alignment horizontal="center"/>
    </xf>
    <xf numFmtId="164" fontId="6" fillId="3" borderId="4" xfId="12" applyNumberFormat="1" applyFont="1" applyFill="1" applyBorder="1"/>
    <xf numFmtId="164" fontId="7" fillId="3" borderId="4" xfId="12" applyNumberFormat="1" applyFont="1" applyFill="1" applyBorder="1"/>
    <xf numFmtId="164" fontId="7" fillId="8" borderId="8" xfId="12" applyNumberFormat="1" applyFont="1" applyFill="1" applyBorder="1"/>
    <xf numFmtId="164" fontId="7" fillId="18" borderId="46" xfId="12" applyNumberFormat="1" applyFont="1" applyFill="1" applyBorder="1"/>
    <xf numFmtId="166" fontId="6" fillId="17" borderId="9" xfId="4" applyNumberFormat="1" applyFont="1" applyFill="1" applyBorder="1"/>
    <xf numFmtId="164" fontId="6" fillId="17" borderId="8" xfId="12" applyNumberFormat="1" applyFont="1" applyFill="1" applyBorder="1"/>
    <xf numFmtId="164" fontId="7" fillId="17" borderId="4" xfId="12" applyNumberFormat="1" applyFont="1" applyFill="1" applyBorder="1"/>
    <xf numFmtId="164" fontId="7" fillId="3" borderId="8" xfId="12" applyNumberFormat="1" applyFont="1" applyFill="1" applyBorder="1"/>
    <xf numFmtId="166" fontId="1" fillId="7" borderId="46" xfId="4" applyNumberFormat="1" applyFont="1" applyFill="1" applyBorder="1"/>
    <xf numFmtId="43" fontId="1" fillId="0" borderId="0" xfId="11" applyNumberFormat="1"/>
    <xf numFmtId="164" fontId="6" fillId="3" borderId="15" xfId="12" applyNumberFormat="1" applyFont="1" applyFill="1" applyBorder="1"/>
    <xf numFmtId="164" fontId="7" fillId="8" borderId="22" xfId="12" applyNumberFormat="1" applyFont="1" applyFill="1" applyBorder="1"/>
    <xf numFmtId="164" fontId="7" fillId="18" borderId="47" xfId="12" applyNumberFormat="1" applyFont="1" applyFill="1" applyBorder="1"/>
    <xf numFmtId="166" fontId="6" fillId="17" borderId="23" xfId="4" applyNumberFormat="1" applyFont="1" applyFill="1" applyBorder="1"/>
    <xf numFmtId="164" fontId="6" fillId="17" borderId="22" xfId="12" applyNumberFormat="1" applyFont="1" applyFill="1" applyBorder="1"/>
    <xf numFmtId="164" fontId="7" fillId="17" borderId="15" xfId="12" applyNumberFormat="1" applyFont="1" applyFill="1" applyBorder="1"/>
    <xf numFmtId="166" fontId="1" fillId="7" borderId="47" xfId="4" applyNumberFormat="1" applyFont="1" applyFill="1" applyBorder="1"/>
    <xf numFmtId="164" fontId="8" fillId="5" borderId="42" xfId="12" applyNumberFormat="1" applyFont="1" applyFill="1" applyBorder="1"/>
    <xf numFmtId="164" fontId="8" fillId="3" borderId="43" xfId="12" applyNumberFormat="1" applyFont="1" applyFill="1" applyBorder="1"/>
    <xf numFmtId="164" fontId="8" fillId="5" borderId="43" xfId="12" applyNumberFormat="1" applyFont="1" applyFill="1" applyBorder="1"/>
    <xf numFmtId="164" fontId="8" fillId="18" borderId="37" xfId="12" applyNumberFormat="1" applyFont="1" applyFill="1" applyBorder="1"/>
    <xf numFmtId="164" fontId="8" fillId="17" borderId="44" xfId="12" applyNumberFormat="1" applyFont="1" applyFill="1" applyBorder="1"/>
    <xf numFmtId="164" fontId="8" fillId="17" borderId="42" xfId="12" applyNumberFormat="1" applyFont="1" applyFill="1" applyBorder="1"/>
    <xf numFmtId="164" fontId="8" fillId="17" borderId="48" xfId="12" applyNumberFormat="1" applyFont="1" applyFill="1" applyBorder="1"/>
    <xf numFmtId="164" fontId="8" fillId="3" borderId="11" xfId="12" applyNumberFormat="1" applyFont="1" applyFill="1" applyBorder="1"/>
    <xf numFmtId="166" fontId="4" fillId="7" borderId="37" xfId="4" applyNumberFormat="1" applyFont="1" applyFill="1" applyBorder="1"/>
    <xf numFmtId="49" fontId="8" fillId="7" borderId="4" xfId="12" applyNumberFormat="1" applyFont="1" applyFill="1" applyBorder="1" applyAlignment="1">
      <alignment wrapText="1"/>
    </xf>
    <xf numFmtId="164" fontId="61" fillId="7" borderId="4" xfId="12" applyNumberFormat="1" applyFont="1" applyFill="1" applyBorder="1"/>
    <xf numFmtId="164" fontId="21" fillId="7" borderId="4" xfId="12" applyNumberFormat="1" applyFont="1" applyFill="1" applyBorder="1"/>
    <xf numFmtId="166" fontId="21" fillId="7" borderId="4" xfId="4" applyNumberFormat="1" applyFont="1" applyFill="1" applyBorder="1"/>
    <xf numFmtId="164" fontId="8" fillId="7" borderId="4" xfId="12" applyNumberFormat="1" applyFont="1" applyFill="1" applyBorder="1"/>
    <xf numFmtId="164" fontId="8" fillId="17" borderId="4" xfId="12" applyNumberFormat="1" applyFont="1" applyFill="1" applyBorder="1"/>
    <xf numFmtId="164" fontId="8" fillId="18" borderId="4" xfId="12" applyNumberFormat="1" applyFont="1" applyFill="1" applyBorder="1"/>
    <xf numFmtId="164" fontId="8" fillId="3" borderId="4" xfId="12" applyNumberFormat="1" applyFont="1" applyFill="1" applyBorder="1"/>
    <xf numFmtId="166" fontId="4" fillId="7" borderId="4" xfId="4" applyNumberFormat="1" applyFont="1" applyFill="1" applyBorder="1"/>
    <xf numFmtId="49" fontId="8" fillId="5" borderId="4" xfId="12" applyNumberFormat="1" applyFont="1" applyFill="1" applyBorder="1" applyAlignment="1">
      <alignment wrapText="1"/>
    </xf>
    <xf numFmtId="43" fontId="8" fillId="5" borderId="4" xfId="12" applyNumberFormat="1" applyFont="1" applyFill="1" applyBorder="1"/>
    <xf numFmtId="166" fontId="1" fillId="7" borderId="4" xfId="4" applyNumberFormat="1" applyFont="1" applyFill="1" applyBorder="1"/>
    <xf numFmtId="164" fontId="8" fillId="7" borderId="16" xfId="12" applyNumberFormat="1" applyFont="1" applyFill="1" applyBorder="1"/>
    <xf numFmtId="164" fontId="8" fillId="17" borderId="16" xfId="12" applyNumberFormat="1" applyFont="1" applyFill="1" applyBorder="1"/>
    <xf numFmtId="164" fontId="8" fillId="17" borderId="29" xfId="12" applyNumberFormat="1" applyFont="1" applyFill="1" applyBorder="1"/>
    <xf numFmtId="164" fontId="8" fillId="18" borderId="45" xfId="12" applyNumberFormat="1" applyFont="1" applyFill="1" applyBorder="1"/>
    <xf numFmtId="164" fontId="8" fillId="17" borderId="28" xfId="12" applyNumberFormat="1" applyFont="1" applyFill="1" applyBorder="1"/>
    <xf numFmtId="164" fontId="8" fillId="3" borderId="8" xfId="12" applyNumberFormat="1" applyFont="1" applyFill="1" applyBorder="1"/>
    <xf numFmtId="166" fontId="1" fillId="7" borderId="45" xfId="4" applyNumberFormat="1" applyFont="1" applyFill="1" applyBorder="1"/>
    <xf numFmtId="164" fontId="6" fillId="3" borderId="4" xfId="12" applyNumberFormat="1" applyFont="1" applyFill="1" applyBorder="1" applyAlignment="1">
      <alignment vertical="center"/>
    </xf>
    <xf numFmtId="164" fontId="9" fillId="8" borderId="4" xfId="12" applyNumberFormat="1" applyFont="1" applyFill="1" applyBorder="1" applyAlignment="1">
      <alignment vertical="center"/>
    </xf>
    <xf numFmtId="164" fontId="9" fillId="8" borderId="8" xfId="12" applyNumberFormat="1" applyFont="1" applyFill="1" applyBorder="1" applyAlignment="1">
      <alignment vertical="center"/>
    </xf>
    <xf numFmtId="164" fontId="9" fillId="18" borderId="46" xfId="12" applyNumberFormat="1" applyFont="1" applyFill="1" applyBorder="1" applyAlignment="1">
      <alignment vertical="center"/>
    </xf>
    <xf numFmtId="164" fontId="61" fillId="17" borderId="4" xfId="12" applyNumberFormat="1" applyFont="1" applyFill="1" applyBorder="1" applyAlignment="1">
      <alignment vertical="center"/>
    </xf>
    <xf numFmtId="164" fontId="9" fillId="3" borderId="8" xfId="12" applyNumberFormat="1" applyFont="1" applyFill="1" applyBorder="1" applyAlignment="1">
      <alignment vertical="center"/>
    </xf>
    <xf numFmtId="166" fontId="11" fillId="7" borderId="46" xfId="4" applyNumberFormat="1" applyFont="1" applyFill="1" applyBorder="1" applyAlignment="1">
      <alignment vertical="center"/>
    </xf>
    <xf numFmtId="164" fontId="1" fillId="0" borderId="0" xfId="11" applyNumberFormat="1" applyAlignment="1">
      <alignment vertical="center"/>
    </xf>
    <xf numFmtId="164" fontId="6" fillId="3" borderId="15" xfId="12" applyNumberFormat="1" applyFont="1" applyFill="1" applyBorder="1" applyAlignment="1">
      <alignment vertical="center"/>
    </xf>
    <xf numFmtId="164" fontId="9" fillId="8" borderId="15" xfId="12" applyNumberFormat="1" applyFont="1" applyFill="1" applyBorder="1" applyAlignment="1">
      <alignment vertical="center"/>
    </xf>
    <xf numFmtId="164" fontId="9" fillId="8" borderId="22" xfId="12" applyNumberFormat="1" applyFont="1" applyFill="1" applyBorder="1" applyAlignment="1">
      <alignment vertical="center"/>
    </xf>
    <xf numFmtId="164" fontId="9" fillId="18" borderId="47" xfId="12" applyNumberFormat="1" applyFont="1" applyFill="1" applyBorder="1" applyAlignment="1">
      <alignment vertical="center"/>
    </xf>
    <xf numFmtId="164" fontId="61" fillId="17" borderId="15" xfId="12" applyNumberFormat="1" applyFont="1" applyFill="1" applyBorder="1" applyAlignment="1">
      <alignment vertical="center"/>
    </xf>
    <xf numFmtId="164" fontId="9" fillId="3" borderId="22" xfId="12" applyNumberFormat="1" applyFont="1" applyFill="1" applyBorder="1" applyAlignment="1">
      <alignment vertical="center"/>
    </xf>
    <xf numFmtId="166" fontId="11" fillId="7" borderId="47" xfId="4" applyNumberFormat="1" applyFont="1" applyFill="1" applyBorder="1" applyAlignment="1">
      <alignment vertical="center"/>
    </xf>
    <xf numFmtId="166" fontId="1" fillId="0" borderId="0" xfId="11" applyNumberFormat="1"/>
    <xf numFmtId="0" fontId="1" fillId="3" borderId="0" xfId="11" applyFill="1"/>
    <xf numFmtId="164" fontId="9" fillId="6" borderId="9" xfId="12" applyNumberFormat="1" applyFont="1" applyFill="1" applyBorder="1" applyAlignment="1">
      <alignment vertical="center"/>
    </xf>
    <xf numFmtId="164" fontId="9" fillId="6" borderId="8" xfId="12" applyNumberFormat="1" applyFont="1" applyFill="1" applyBorder="1" applyAlignment="1">
      <alignment vertical="center"/>
    </xf>
    <xf numFmtId="164" fontId="9" fillId="6" borderId="23" xfId="12" applyNumberFormat="1" applyFont="1" applyFill="1" applyBorder="1" applyAlignment="1">
      <alignment vertical="center"/>
    </xf>
    <xf numFmtId="164" fontId="9" fillId="6" borderId="22" xfId="12" applyNumberFormat="1" applyFont="1" applyFill="1" applyBorder="1" applyAlignment="1">
      <alignment vertical="center"/>
    </xf>
    <xf numFmtId="164" fontId="6" fillId="2" borderId="4" xfId="12" applyNumberFormat="1" applyFont="1" applyFill="1" applyBorder="1" applyAlignment="1">
      <alignment vertical="center"/>
    </xf>
    <xf numFmtId="164" fontId="6" fillId="3" borderId="4" xfId="12" applyNumberFormat="1" applyFont="1" applyFill="1" applyBorder="1" applyAlignment="1">
      <alignment horizontal="center" vertical="center" wrapText="1"/>
    </xf>
    <xf numFmtId="164" fontId="6" fillId="2" borderId="4" xfId="12" applyNumberFormat="1" applyFont="1" applyFill="1" applyBorder="1" applyAlignment="1">
      <alignment horizontal="center" vertical="center"/>
    </xf>
    <xf numFmtId="164" fontId="7" fillId="2" borderId="4" xfId="12" applyNumberFormat="1" applyFont="1" applyFill="1" applyBorder="1" applyAlignment="1">
      <alignment horizontal="center" wrapText="1"/>
    </xf>
    <xf numFmtId="166" fontId="7" fillId="4" borderId="4" xfId="4" applyNumberFormat="1" applyFont="1" applyFill="1" applyBorder="1"/>
    <xf numFmtId="164" fontId="9" fillId="7" borderId="4" xfId="12" applyNumberFormat="1" applyFont="1" applyFill="1" applyBorder="1"/>
    <xf numFmtId="49" fontId="6" fillId="3" borderId="4" xfId="12" applyNumberFormat="1" applyFont="1" applyFill="1" applyBorder="1" applyAlignment="1">
      <alignment vertical="center" wrapText="1"/>
    </xf>
    <xf numFmtId="49" fontId="7" fillId="3" borderId="4" xfId="12" applyNumberFormat="1" applyFont="1" applyFill="1" applyBorder="1"/>
    <xf numFmtId="164" fontId="21" fillId="4" borderId="4" xfId="12" applyNumberFormat="1" applyFont="1" applyFill="1" applyBorder="1"/>
    <xf numFmtId="164" fontId="7" fillId="3" borderId="42" xfId="12" applyNumberFormat="1" applyFont="1" applyFill="1" applyBorder="1"/>
    <xf numFmtId="164" fontId="8" fillId="4" borderId="50" xfId="12" applyNumberFormat="1" applyFont="1" applyFill="1" applyBorder="1"/>
    <xf numFmtId="164" fontId="8" fillId="4" borderId="51" xfId="12" applyNumberFormat="1" applyFont="1" applyFill="1" applyBorder="1"/>
    <xf numFmtId="164" fontId="8" fillId="4" borderId="52" xfId="12" applyNumberFormat="1" applyFont="1" applyFill="1" applyBorder="1"/>
    <xf numFmtId="164" fontId="8" fillId="18" borderId="49" xfId="12" applyNumberFormat="1" applyFont="1" applyFill="1" applyBorder="1"/>
    <xf numFmtId="164" fontId="8" fillId="6" borderId="53" xfId="12" applyNumberFormat="1" applyFont="1" applyFill="1" applyBorder="1"/>
    <xf numFmtId="164" fontId="8" fillId="6" borderId="51" xfId="12" applyNumberFormat="1" applyFont="1" applyFill="1" applyBorder="1"/>
    <xf numFmtId="164" fontId="21" fillId="17" borderId="51" xfId="12" applyNumberFormat="1" applyFont="1" applyFill="1" applyBorder="1"/>
    <xf numFmtId="164" fontId="8" fillId="3" borderId="52" xfId="12" applyNumberFormat="1" applyFont="1" applyFill="1" applyBorder="1"/>
    <xf numFmtId="166" fontId="11" fillId="7" borderId="49" xfId="4" applyNumberFormat="1" applyFont="1" applyFill="1" applyBorder="1"/>
    <xf numFmtId="164" fontId="7" fillId="8" borderId="43" xfId="12" applyNumberFormat="1" applyFont="1" applyFill="1" applyBorder="1" applyAlignment="1">
      <alignment horizontal="left" vertical="center" wrapText="1"/>
    </xf>
    <xf numFmtId="164" fontId="7" fillId="8" borderId="16" xfId="12" applyNumberFormat="1" applyFont="1" applyFill="1" applyBorder="1" applyAlignment="1">
      <alignment horizontal="left" vertical="center" wrapText="1"/>
    </xf>
    <xf numFmtId="49" fontId="7" fillId="8" borderId="42" xfId="12" applyNumberFormat="1" applyFont="1" applyFill="1" applyBorder="1" applyAlignment="1">
      <alignment horizontal="left" vertical="center" wrapText="1"/>
    </xf>
    <xf numFmtId="49" fontId="7" fillId="8" borderId="29" xfId="12" applyNumberFormat="1" applyFont="1" applyFill="1" applyBorder="1" applyAlignment="1">
      <alignment horizontal="left" vertical="center" wrapText="1"/>
    </xf>
    <xf numFmtId="49" fontId="7" fillId="17" borderId="24" xfId="12" applyNumberFormat="1" applyFont="1" applyFill="1" applyBorder="1" applyAlignment="1">
      <alignment horizontal="left" vertical="center" wrapText="1"/>
    </xf>
    <xf numFmtId="49" fontId="7" fillId="17" borderId="28" xfId="12" applyNumberFormat="1" applyFont="1" applyFill="1" applyBorder="1" applyAlignment="1">
      <alignment horizontal="left" vertical="center" wrapText="1"/>
    </xf>
    <xf numFmtId="164" fontId="7" fillId="17" borderId="25" xfId="12" applyNumberFormat="1" applyFont="1" applyFill="1" applyBorder="1" applyAlignment="1">
      <alignment horizontal="left" vertical="center" wrapText="1"/>
    </xf>
    <xf numFmtId="164" fontId="7" fillId="17" borderId="16" xfId="12" applyNumberFormat="1" applyFont="1" applyFill="1" applyBorder="1" applyAlignment="1">
      <alignment horizontal="left" vertical="center" wrapText="1"/>
    </xf>
    <xf numFmtId="49" fontId="7" fillId="17" borderId="25" xfId="12" applyNumberFormat="1" applyFont="1" applyFill="1" applyBorder="1" applyAlignment="1">
      <alignment horizontal="center" vertical="center" wrapText="1"/>
    </xf>
    <xf numFmtId="49" fontId="7" fillId="17" borderId="16" xfId="12" applyNumberFormat="1" applyFont="1" applyFill="1" applyBorder="1" applyAlignment="1">
      <alignment horizontal="center" vertical="center" wrapText="1"/>
    </xf>
    <xf numFmtId="164" fontId="7" fillId="0" borderId="0" xfId="12" applyNumberFormat="1" applyFont="1" applyAlignment="1">
      <alignment horizontal="center"/>
    </xf>
    <xf numFmtId="164" fontId="7" fillId="8" borderId="34" xfId="12" applyNumberFormat="1" applyFont="1" applyFill="1" applyBorder="1" applyAlignment="1">
      <alignment horizontal="center"/>
    </xf>
    <xf numFmtId="164" fontId="7" fillId="8" borderId="35" xfId="12" applyNumberFormat="1" applyFont="1" applyFill="1" applyBorder="1" applyAlignment="1">
      <alignment horizontal="center"/>
    </xf>
    <xf numFmtId="164" fontId="7" fillId="8" borderId="36" xfId="12" applyNumberFormat="1" applyFont="1" applyFill="1" applyBorder="1" applyAlignment="1">
      <alignment horizontal="center"/>
    </xf>
    <xf numFmtId="164" fontId="7" fillId="17" borderId="34" xfId="12" applyNumberFormat="1" applyFont="1" applyFill="1" applyBorder="1" applyAlignment="1">
      <alignment horizontal="center"/>
    </xf>
    <xf numFmtId="164" fontId="7" fillId="17" borderId="35" xfId="12" applyNumberFormat="1" applyFont="1" applyFill="1" applyBorder="1" applyAlignment="1">
      <alignment horizontal="center"/>
    </xf>
    <xf numFmtId="164" fontId="7" fillId="17" borderId="36" xfId="12" applyNumberFormat="1" applyFont="1" applyFill="1" applyBorder="1" applyAlignment="1">
      <alignment horizontal="center"/>
    </xf>
    <xf numFmtId="166" fontId="4" fillId="7" borderId="37" xfId="4" applyNumberFormat="1" applyFont="1" applyFill="1" applyBorder="1" applyAlignment="1">
      <alignment horizontal="center" vertical="center" wrapText="1"/>
    </xf>
    <xf numFmtId="166" fontId="4" fillId="7" borderId="41" xfId="4" applyNumberFormat="1" applyFont="1" applyFill="1" applyBorder="1" applyAlignment="1">
      <alignment horizontal="center" vertical="center" wrapText="1"/>
    </xf>
    <xf numFmtId="166" fontId="4" fillId="7" borderId="45" xfId="4" applyNumberFormat="1" applyFont="1" applyFill="1" applyBorder="1" applyAlignment="1">
      <alignment horizontal="center" vertical="center" wrapText="1"/>
    </xf>
    <xf numFmtId="164" fontId="6" fillId="2" borderId="4" xfId="12" applyNumberFormat="1" applyFont="1" applyFill="1" applyBorder="1" applyAlignment="1">
      <alignment horizontal="center" vertical="center" wrapText="1"/>
    </xf>
    <xf numFmtId="49" fontId="7" fillId="8" borderId="43" xfId="12" applyNumberFormat="1" applyFont="1" applyFill="1" applyBorder="1" applyAlignment="1">
      <alignment horizontal="left" vertical="center" wrapText="1"/>
    </xf>
    <xf numFmtId="49" fontId="7" fillId="8" borderId="16" xfId="12" applyNumberFormat="1" applyFont="1" applyFill="1" applyBorder="1" applyAlignment="1">
      <alignment horizontal="left" vertical="center" wrapText="1"/>
    </xf>
    <xf numFmtId="164" fontId="7" fillId="0" borderId="0" xfId="2" applyNumberFormat="1" applyFont="1" applyAlignment="1">
      <alignment horizontal="center"/>
    </xf>
    <xf numFmtId="164" fontId="6" fillId="2" borderId="2" xfId="2" applyNumberFormat="1" applyFont="1" applyFill="1" applyBorder="1" applyAlignment="1">
      <alignment horizontal="center" vertical="center" wrapText="1"/>
    </xf>
    <xf numFmtId="0" fontId="16" fillId="0" borderId="0" xfId="14" applyFont="1" applyBorder="1" applyAlignment="1">
      <alignment horizontal="center"/>
    </xf>
    <xf numFmtId="166" fontId="4" fillId="8" borderId="8" xfId="3" applyNumberFormat="1" applyFont="1" applyFill="1" applyBorder="1" applyAlignment="1">
      <alignment horizontal="right" vertical="top"/>
    </xf>
    <xf numFmtId="166" fontId="4" fillId="8" borderId="10" xfId="3" applyNumberFormat="1" applyFont="1" applyFill="1" applyBorder="1" applyAlignment="1">
      <alignment horizontal="right" vertical="top"/>
    </xf>
    <xf numFmtId="166" fontId="4" fillId="8" borderId="9" xfId="3" applyNumberFormat="1" applyFont="1" applyFill="1" applyBorder="1" applyAlignment="1">
      <alignment horizontal="right" vertical="top"/>
    </xf>
    <xf numFmtId="0" fontId="10" fillId="0" borderId="0" xfId="3" applyFont="1" applyBorder="1" applyAlignment="1">
      <alignment horizontal="center" vertical="top"/>
    </xf>
    <xf numFmtId="0" fontId="4" fillId="0" borderId="4" xfId="3" applyFont="1" applyBorder="1" applyAlignment="1">
      <alignment horizontal="center" vertical="top"/>
    </xf>
    <xf numFmtId="0" fontId="7" fillId="0" borderId="8" xfId="3" applyFont="1" applyBorder="1" applyAlignment="1">
      <alignment horizontal="left" vertical="top"/>
    </xf>
    <xf numFmtId="0" fontId="7" fillId="0" borderId="9" xfId="3" applyFont="1" applyBorder="1" applyAlignment="1">
      <alignment horizontal="left" vertical="top"/>
    </xf>
    <xf numFmtId="0" fontId="8" fillId="3" borderId="8" xfId="7" applyFont="1" applyFill="1" applyBorder="1" applyAlignment="1">
      <alignment horizontal="left" vertical="top" wrapText="1"/>
    </xf>
    <xf numFmtId="0" fontId="8" fillId="3" borderId="9" xfId="7" applyFont="1" applyFill="1" applyBorder="1" applyAlignment="1">
      <alignment horizontal="left" vertical="top" wrapText="1"/>
    </xf>
    <xf numFmtId="164" fontId="20" fillId="8" borderId="8" xfId="3" applyNumberFormat="1" applyFont="1" applyFill="1" applyBorder="1" applyAlignment="1">
      <alignment horizontal="right" vertical="top"/>
    </xf>
    <xf numFmtId="164" fontId="20" fillId="8" borderId="9" xfId="3" applyNumberFormat="1" applyFont="1" applyFill="1" applyBorder="1" applyAlignment="1">
      <alignment horizontal="right" vertical="top"/>
    </xf>
    <xf numFmtId="0" fontId="7" fillId="3" borderId="8" xfId="8" applyFont="1" applyFill="1" applyBorder="1" applyAlignment="1">
      <alignment horizontal="left" vertical="top" wrapText="1"/>
    </xf>
    <xf numFmtId="0" fontId="7" fillId="3" borderId="9" xfId="8" applyFont="1" applyFill="1" applyBorder="1" applyAlignment="1">
      <alignment horizontal="left" vertical="top" wrapText="1"/>
    </xf>
    <xf numFmtId="0" fontId="7" fillId="0" borderId="8" xfId="10" applyFont="1" applyBorder="1" applyAlignment="1">
      <alignment horizontal="left" vertical="top" wrapText="1"/>
    </xf>
    <xf numFmtId="0" fontId="7" fillId="0" borderId="9" xfId="10" applyFont="1" applyBorder="1" applyAlignment="1">
      <alignment horizontal="left" vertical="top" wrapText="1"/>
    </xf>
    <xf numFmtId="0" fontId="7" fillId="3" borderId="8" xfId="3" applyFont="1" applyFill="1" applyBorder="1" applyAlignment="1">
      <alignment horizontal="left" vertical="top"/>
    </xf>
    <xf numFmtId="0" fontId="7" fillId="3" borderId="9" xfId="3" applyFont="1" applyFill="1" applyBorder="1" applyAlignment="1">
      <alignment horizontal="left" vertical="top"/>
    </xf>
    <xf numFmtId="164" fontId="6" fillId="2" borderId="2" xfId="12" applyNumberFormat="1" applyFont="1" applyFill="1" applyBorder="1" applyAlignment="1">
      <alignment horizontal="center" vertical="center" wrapText="1"/>
    </xf>
    <xf numFmtId="0" fontId="16" fillId="0" borderId="0" xfId="14" applyFont="1" applyAlignment="1">
      <alignment horizontal="center"/>
    </xf>
    <xf numFmtId="0" fontId="35" fillId="4" borderId="8" xfId="13" applyFont="1" applyFill="1" applyBorder="1" applyAlignment="1">
      <alignment horizontal="right" vertical="top"/>
    </xf>
    <xf numFmtId="0" fontId="35" fillId="4" borderId="9" xfId="13" applyFont="1" applyFill="1" applyBorder="1" applyAlignment="1">
      <alignment horizontal="right" vertical="top"/>
    </xf>
    <xf numFmtId="166" fontId="35" fillId="4" borderId="8" xfId="4" applyNumberFormat="1" applyFont="1" applyFill="1" applyBorder="1" applyAlignment="1">
      <alignment horizontal="right" vertical="top"/>
    </xf>
    <xf numFmtId="166" fontId="35" fillId="4" borderId="9" xfId="4" applyNumberFormat="1" applyFont="1" applyFill="1" applyBorder="1" applyAlignment="1">
      <alignment horizontal="right" vertical="top"/>
    </xf>
    <xf numFmtId="0" fontId="23" fillId="0" borderId="0" xfId="13" applyFont="1" applyFill="1" applyAlignment="1">
      <alignment horizontal="center" wrapText="1"/>
    </xf>
    <xf numFmtId="0" fontId="27" fillId="0" borderId="8" xfId="13" applyFont="1" applyFill="1" applyBorder="1" applyAlignment="1">
      <alignment horizontal="left" vertical="top"/>
    </xf>
    <xf numFmtId="0" fontId="27" fillId="0" borderId="10" xfId="13" applyFont="1" applyFill="1" applyBorder="1" applyAlignment="1">
      <alignment horizontal="left" vertical="top"/>
    </xf>
    <xf numFmtId="0" fontId="27" fillId="0" borderId="9" xfId="13" applyFont="1" applyFill="1" applyBorder="1" applyAlignment="1">
      <alignment horizontal="left" vertical="top"/>
    </xf>
    <xf numFmtId="14" fontId="14" fillId="4" borderId="8" xfId="13" applyNumberFormat="1" applyFont="1" applyFill="1" applyBorder="1" applyAlignment="1">
      <alignment horizontal="right" vertical="top" wrapText="1"/>
    </xf>
    <xf numFmtId="14" fontId="14" fillId="4" borderId="9" xfId="13" applyNumberFormat="1" applyFont="1" applyFill="1" applyBorder="1" applyAlignment="1">
      <alignment horizontal="right" vertical="top" wrapText="1"/>
    </xf>
    <xf numFmtId="166" fontId="14" fillId="4" borderId="8" xfId="4" applyNumberFormat="1" applyFont="1" applyFill="1" applyBorder="1" applyAlignment="1">
      <alignment horizontal="right" vertical="top" wrapText="1"/>
    </xf>
    <xf numFmtId="166" fontId="14" fillId="4" borderId="9" xfId="4" applyNumberFormat="1" applyFont="1" applyFill="1" applyBorder="1" applyAlignment="1">
      <alignment horizontal="right" vertical="top" wrapText="1"/>
    </xf>
    <xf numFmtId="0" fontId="36" fillId="3" borderId="10" xfId="13" applyFont="1" applyFill="1" applyBorder="1" applyAlignment="1">
      <alignment horizontal="left" vertical="top"/>
    </xf>
    <xf numFmtId="0" fontId="36" fillId="3" borderId="9" xfId="13" applyFont="1" applyFill="1" applyBorder="1" applyAlignment="1">
      <alignment horizontal="left" vertical="top"/>
    </xf>
    <xf numFmtId="0" fontId="35" fillId="13" borderId="8" xfId="13" applyFont="1" applyFill="1" applyBorder="1" applyAlignment="1">
      <alignment horizontal="center"/>
    </xf>
    <xf numFmtId="0" fontId="35" fillId="13" borderId="9" xfId="13" applyFont="1" applyFill="1" applyBorder="1" applyAlignment="1">
      <alignment horizontal="center"/>
    </xf>
    <xf numFmtId="166" fontId="35" fillId="13" borderId="8" xfId="4" applyNumberFormat="1" applyFont="1" applyFill="1" applyBorder="1" applyAlignment="1">
      <alignment horizontal="right"/>
    </xf>
    <xf numFmtId="166" fontId="35" fillId="13" borderId="9" xfId="4" applyNumberFormat="1" applyFont="1" applyFill="1" applyBorder="1" applyAlignment="1">
      <alignment horizontal="right"/>
    </xf>
    <xf numFmtId="0" fontId="39" fillId="3" borderId="10" xfId="13" applyFont="1" applyFill="1" applyBorder="1" applyAlignment="1">
      <alignment horizontal="left" vertical="top"/>
    </xf>
    <xf numFmtId="0" fontId="39" fillId="3" borderId="9" xfId="13" applyFont="1" applyFill="1" applyBorder="1" applyAlignment="1">
      <alignment horizontal="left" vertical="top"/>
    </xf>
    <xf numFmtId="166" fontId="35" fillId="12" borderId="8" xfId="15" applyNumberFormat="1" applyFont="1" applyFill="1" applyBorder="1" applyAlignment="1">
      <alignment horizontal="right" vertical="top"/>
    </xf>
    <xf numFmtId="166" fontId="35" fillId="12" borderId="9" xfId="15" applyNumberFormat="1" applyFont="1" applyFill="1" applyBorder="1" applyAlignment="1">
      <alignment horizontal="right" vertical="top"/>
    </xf>
    <xf numFmtId="0" fontId="35" fillId="4" borderId="8" xfId="13" applyFont="1" applyFill="1" applyBorder="1" applyAlignment="1">
      <alignment horizontal="right" vertical="top" wrapText="1"/>
    </xf>
    <xf numFmtId="0" fontId="35" fillId="4" borderId="9" xfId="13" applyFont="1" applyFill="1" applyBorder="1" applyAlignment="1">
      <alignment horizontal="right" vertical="top" wrapText="1"/>
    </xf>
    <xf numFmtId="0" fontId="41" fillId="3" borderId="10" xfId="13" applyFont="1" applyFill="1" applyBorder="1" applyAlignment="1">
      <alignment horizontal="left" vertical="top"/>
    </xf>
    <xf numFmtId="0" fontId="41" fillId="3" borderId="9" xfId="13" applyFont="1" applyFill="1" applyBorder="1" applyAlignment="1">
      <alignment horizontal="left" vertical="top"/>
    </xf>
    <xf numFmtId="14" fontId="35" fillId="4" borderId="8" xfId="13" applyNumberFormat="1" applyFont="1" applyFill="1" applyBorder="1" applyAlignment="1">
      <alignment horizontal="right" vertical="top" wrapText="1"/>
    </xf>
    <xf numFmtId="14" fontId="35" fillId="4" borderId="9" xfId="13" applyNumberFormat="1" applyFont="1" applyFill="1" applyBorder="1" applyAlignment="1">
      <alignment horizontal="right" vertical="top" wrapText="1"/>
    </xf>
    <xf numFmtId="0" fontId="14" fillId="4" borderId="8" xfId="13" applyFont="1" applyFill="1" applyBorder="1" applyAlignment="1">
      <alignment horizontal="right" vertical="top" wrapText="1"/>
    </xf>
    <xf numFmtId="0" fontId="14" fillId="4" borderId="9" xfId="13" applyFont="1" applyFill="1" applyBorder="1" applyAlignment="1">
      <alignment horizontal="right" vertical="top" wrapText="1"/>
    </xf>
    <xf numFmtId="0" fontId="42" fillId="10" borderId="10" xfId="14" applyFont="1" applyFill="1" applyBorder="1" applyAlignment="1">
      <alignment horizontal="left" vertical="top" wrapText="1"/>
    </xf>
    <xf numFmtId="14" fontId="14" fillId="4" borderId="8" xfId="17" applyNumberFormat="1" applyFont="1" applyFill="1" applyBorder="1" applyAlignment="1">
      <alignment horizontal="right" vertical="top"/>
    </xf>
    <xf numFmtId="14" fontId="14" fillId="4" borderId="9" xfId="17" applyNumberFormat="1" applyFont="1" applyFill="1" applyBorder="1" applyAlignment="1">
      <alignment horizontal="right" vertical="top"/>
    </xf>
    <xf numFmtId="0" fontId="23" fillId="3" borderId="10" xfId="14" applyFont="1" applyFill="1" applyBorder="1" applyAlignment="1">
      <alignment horizontal="left" vertical="top" wrapText="1"/>
    </xf>
    <xf numFmtId="0" fontId="23" fillId="3" borderId="9" xfId="14" applyFont="1" applyFill="1" applyBorder="1" applyAlignment="1">
      <alignment horizontal="left" vertical="top" wrapText="1"/>
    </xf>
    <xf numFmtId="0" fontId="39" fillId="0" borderId="0" xfId="13" applyFont="1" applyAlignment="1">
      <alignment horizontal="center" wrapText="1"/>
    </xf>
    <xf numFmtId="0" fontId="48" fillId="3" borderId="8" xfId="13" applyFont="1" applyFill="1" applyBorder="1" applyAlignment="1">
      <alignment horizontal="left" vertical="top" wrapText="1"/>
    </xf>
    <xf numFmtId="0" fontId="48" fillId="3" borderId="9" xfId="13" applyFont="1" applyFill="1" applyBorder="1" applyAlignment="1">
      <alignment horizontal="left" vertical="top" wrapText="1"/>
    </xf>
    <xf numFmtId="0" fontId="46" fillId="8" borderId="8" xfId="13" applyFont="1" applyFill="1" applyBorder="1" applyAlignment="1">
      <alignment horizontal="right"/>
    </xf>
    <xf numFmtId="0" fontId="46" fillId="8" borderId="9" xfId="13" applyFont="1" applyFill="1" applyBorder="1" applyAlignment="1">
      <alignment horizontal="right"/>
    </xf>
    <xf numFmtId="0" fontId="16" fillId="0" borderId="0" xfId="21" applyFont="1" applyAlignment="1">
      <alignment horizontal="center" vertical="top"/>
    </xf>
    <xf numFmtId="0" fontId="1" fillId="15" borderId="4" xfId="18" applyFont="1" applyFill="1" applyBorder="1" applyAlignment="1">
      <alignment horizontal="left" vertical="top" wrapText="1"/>
    </xf>
    <xf numFmtId="0" fontId="10" fillId="0" borderId="8" xfId="18" applyFont="1" applyFill="1" applyBorder="1" applyAlignment="1">
      <alignment horizontal="left" vertical="top" wrapText="1"/>
    </xf>
    <xf numFmtId="0" fontId="10" fillId="0" borderId="9" xfId="18" applyFont="1" applyFill="1" applyBorder="1" applyAlignment="1">
      <alignment horizontal="left" vertical="top" wrapText="1"/>
    </xf>
    <xf numFmtId="0" fontId="36" fillId="0" borderId="8" xfId="18" applyFont="1" applyBorder="1" applyAlignment="1">
      <alignment horizontal="left" vertical="top" wrapText="1"/>
    </xf>
    <xf numFmtId="0" fontId="36" fillId="0" borderId="9" xfId="18" applyFont="1" applyBorder="1" applyAlignment="1">
      <alignment horizontal="left" vertical="top" wrapText="1"/>
    </xf>
    <xf numFmtId="0" fontId="36" fillId="0" borderId="8" xfId="18" applyFont="1" applyBorder="1" applyAlignment="1">
      <alignment horizontal="left" vertical="top"/>
    </xf>
    <xf numFmtId="0" fontId="36" fillId="0" borderId="10" xfId="18" applyFont="1" applyBorder="1" applyAlignment="1">
      <alignment horizontal="left" vertical="top"/>
    </xf>
    <xf numFmtId="0" fontId="36" fillId="0" borderId="9" xfId="18" applyFont="1" applyBorder="1" applyAlignment="1">
      <alignment horizontal="left" vertical="top"/>
    </xf>
    <xf numFmtId="0" fontId="41" fillId="3" borderId="8" xfId="18" applyFont="1" applyFill="1" applyBorder="1" applyAlignment="1">
      <alignment horizontal="left" vertical="top"/>
    </xf>
    <xf numFmtId="0" fontId="41" fillId="3" borderId="9" xfId="18" applyFont="1" applyFill="1" applyBorder="1" applyAlignment="1">
      <alignment horizontal="left" vertical="top"/>
    </xf>
    <xf numFmtId="0" fontId="10" fillId="0" borderId="8" xfId="18" applyFont="1" applyFill="1" applyBorder="1" applyAlignment="1">
      <alignment horizontal="left" vertical="top"/>
    </xf>
    <xf numFmtId="0" fontId="10" fillId="0" borderId="9" xfId="18" applyFont="1" applyFill="1" applyBorder="1" applyAlignment="1">
      <alignment horizontal="left" vertical="top"/>
    </xf>
    <xf numFmtId="164" fontId="8" fillId="13" borderId="8" xfId="19" applyNumberFormat="1" applyFont="1" applyFill="1" applyBorder="1" applyAlignment="1">
      <alignment horizontal="right" vertical="top"/>
    </xf>
    <xf numFmtId="164" fontId="8" fillId="13" borderId="10" xfId="19" applyNumberFormat="1" applyFont="1" applyFill="1" applyBorder="1" applyAlignment="1">
      <alignment horizontal="right" vertical="top"/>
    </xf>
    <xf numFmtId="164" fontId="8" fillId="13" borderId="9" xfId="19" applyNumberFormat="1" applyFont="1" applyFill="1" applyBorder="1" applyAlignment="1">
      <alignment horizontal="right" vertical="top"/>
    </xf>
    <xf numFmtId="0" fontId="36" fillId="0" borderId="0" xfId="18" applyFont="1" applyAlignment="1">
      <alignment horizontal="center" vertical="top"/>
    </xf>
    <xf numFmtId="0" fontId="36" fillId="0" borderId="8" xfId="18" applyFont="1" applyFill="1" applyBorder="1" applyAlignment="1">
      <alignment horizontal="left" vertical="top" wrapText="1"/>
    </xf>
    <xf numFmtId="0" fontId="36" fillId="0" borderId="9" xfId="18" applyFont="1" applyFill="1" applyBorder="1" applyAlignment="1">
      <alignment horizontal="left" vertical="top" wrapText="1"/>
    </xf>
    <xf numFmtId="0" fontId="10" fillId="3" borderId="8" xfId="18" applyFont="1" applyFill="1" applyBorder="1" applyAlignment="1">
      <alignment horizontal="left" vertical="top" wrapText="1"/>
    </xf>
    <xf numFmtId="0" fontId="10" fillId="3" borderId="9" xfId="18" applyFont="1" applyFill="1" applyBorder="1" applyAlignment="1">
      <alignment horizontal="left" vertical="top" wrapText="1"/>
    </xf>
    <xf numFmtId="0" fontId="36" fillId="3" borderId="8" xfId="18" applyFont="1" applyFill="1" applyBorder="1" applyAlignment="1">
      <alignment horizontal="left" vertical="top" wrapText="1"/>
    </xf>
    <xf numFmtId="0" fontId="36" fillId="3" borderId="9" xfId="18" applyFont="1" applyFill="1" applyBorder="1" applyAlignment="1">
      <alignment horizontal="left" vertical="top" wrapText="1"/>
    </xf>
    <xf numFmtId="164" fontId="8" fillId="13" borderId="8" xfId="19" applyNumberFormat="1" applyFont="1" applyFill="1" applyBorder="1" applyAlignment="1">
      <alignment horizontal="center" vertical="top"/>
    </xf>
    <xf numFmtId="164" fontId="8" fillId="13" borderId="9" xfId="19" applyNumberFormat="1" applyFont="1" applyFill="1" applyBorder="1" applyAlignment="1">
      <alignment horizontal="center" vertical="top"/>
    </xf>
    <xf numFmtId="164" fontId="7" fillId="0" borderId="0" xfId="37" applyNumberFormat="1" applyFont="1" applyAlignment="1">
      <alignment horizontal="center"/>
    </xf>
    <xf numFmtId="164" fontId="6" fillId="2" borderId="2" xfId="37" applyNumberFormat="1" applyFont="1" applyFill="1" applyBorder="1" applyAlignment="1">
      <alignment horizontal="center" vertical="center" wrapText="1"/>
    </xf>
    <xf numFmtId="166" fontId="14" fillId="8" borderId="8" xfId="22" applyNumberFormat="1" applyFont="1" applyFill="1" applyBorder="1" applyAlignment="1">
      <alignment horizontal="right" vertical="top" wrapText="1"/>
    </xf>
    <xf numFmtId="166" fontId="14" fillId="8" borderId="9" xfId="22" applyNumberFormat="1" applyFont="1" applyFill="1" applyBorder="1" applyAlignment="1">
      <alignment horizontal="right" vertical="top" wrapText="1"/>
    </xf>
    <xf numFmtId="0" fontId="10" fillId="3" borderId="29" xfId="25" applyFont="1" applyFill="1" applyBorder="1" applyAlignment="1">
      <alignment horizontal="left" vertical="top" wrapText="1"/>
    </xf>
    <xf numFmtId="0" fontId="10" fillId="3" borderId="28" xfId="25" applyFont="1" applyFill="1" applyBorder="1" applyAlignment="1">
      <alignment horizontal="left" vertical="top" wrapText="1"/>
    </xf>
    <xf numFmtId="0" fontId="10" fillId="3" borderId="8" xfId="25" applyFont="1" applyFill="1" applyBorder="1" applyAlignment="1">
      <alignment horizontal="left" vertical="top" wrapText="1"/>
    </xf>
    <xf numFmtId="0" fontId="10" fillId="3" borderId="9" xfId="25" applyFont="1" applyFill="1" applyBorder="1" applyAlignment="1">
      <alignment horizontal="left" vertical="top" wrapText="1"/>
    </xf>
    <xf numFmtId="0" fontId="8" fillId="8" borderId="8" xfId="25" applyFont="1" applyFill="1" applyBorder="1" applyAlignment="1">
      <alignment horizontal="right" wrapText="1"/>
    </xf>
    <xf numFmtId="0" fontId="8" fillId="8" borderId="9" xfId="25" applyFont="1" applyFill="1" applyBorder="1" applyAlignment="1">
      <alignment horizontal="right" wrapText="1"/>
    </xf>
    <xf numFmtId="0" fontId="68" fillId="0" borderId="0" xfId="14" applyFont="1" applyAlignment="1">
      <alignment horizontal="center"/>
    </xf>
    <xf numFmtId="0" fontId="8" fillId="0" borderId="8" xfId="25" applyFont="1" applyBorder="1" applyAlignment="1">
      <alignment horizontal="left" vertical="top" wrapText="1"/>
    </xf>
    <xf numFmtId="0" fontId="8" fillId="0" borderId="9" xfId="25" applyFont="1" applyBorder="1" applyAlignment="1">
      <alignment horizontal="left" vertical="top" wrapText="1"/>
    </xf>
    <xf numFmtId="0" fontId="36" fillId="0" borderId="29" xfId="27" applyFont="1" applyBorder="1" applyAlignment="1">
      <alignment horizontal="center" vertical="center" wrapText="1"/>
    </xf>
    <xf numFmtId="0" fontId="36" fillId="0" borderId="7" xfId="27" applyFont="1" applyBorder="1" applyAlignment="1">
      <alignment horizontal="center" vertical="center" wrapText="1"/>
    </xf>
    <xf numFmtId="0" fontId="36" fillId="0" borderId="28" xfId="27" applyFont="1" applyBorder="1" applyAlignment="1">
      <alignment horizontal="center" vertical="center" wrapText="1"/>
    </xf>
    <xf numFmtId="0" fontId="4" fillId="0" borderId="0" xfId="29" applyFont="1" applyAlignment="1">
      <alignment horizontal="center"/>
    </xf>
    <xf numFmtId="0" fontId="70" fillId="0" borderId="0" xfId="29" applyFont="1" applyAlignment="1">
      <alignment horizontal="center" wrapText="1"/>
    </xf>
    <xf numFmtId="0" fontId="4" fillId="8" borderId="8" xfId="29" applyFont="1" applyFill="1" applyBorder="1" applyAlignment="1">
      <alignment horizontal="right"/>
    </xf>
    <xf numFmtId="0" fontId="4" fillId="8" borderId="9" xfId="29" applyFont="1" applyFill="1" applyBorder="1" applyAlignment="1">
      <alignment horizontal="right"/>
    </xf>
    <xf numFmtId="0" fontId="59" fillId="0" borderId="0" xfId="21" applyFont="1" applyAlignment="1">
      <alignment horizontal="center"/>
    </xf>
    <xf numFmtId="0" fontId="70" fillId="0" borderId="0" xfId="32" applyFont="1" applyAlignment="1">
      <alignment horizontal="center" wrapText="1"/>
    </xf>
    <xf numFmtId="0" fontId="36" fillId="0" borderId="0" xfId="34" applyFont="1" applyAlignment="1">
      <alignment horizontal="center" wrapText="1"/>
    </xf>
    <xf numFmtId="0" fontId="1" fillId="0" borderId="4" xfId="34" applyBorder="1" applyAlignment="1">
      <alignment horizontal="center" vertical="top"/>
    </xf>
    <xf numFmtId="0" fontId="6" fillId="0" borderId="4" xfId="34" applyFont="1" applyBorder="1" applyAlignment="1">
      <alignment horizontal="left" vertical="top" wrapText="1"/>
    </xf>
    <xf numFmtId="0" fontId="1" fillId="0" borderId="4" xfId="34" applyBorder="1" applyAlignment="1">
      <alignment horizontal="left" vertical="top"/>
    </xf>
    <xf numFmtId="164" fontId="0" fillId="0" borderId="4" xfId="35" applyNumberFormat="1" applyFont="1" applyBorder="1" applyAlignment="1">
      <alignment horizontal="right" vertical="top"/>
    </xf>
    <xf numFmtId="0" fontId="4" fillId="17" borderId="4" xfId="34" applyFont="1" applyFill="1" applyBorder="1" applyAlignment="1">
      <alignment horizontal="center" vertical="top" wrapText="1"/>
    </xf>
    <xf numFmtId="0" fontId="1" fillId="0" borderId="4" xfId="34" applyBorder="1" applyAlignment="1">
      <alignment horizontal="left" vertical="top" wrapText="1"/>
    </xf>
  </cellXfs>
  <cellStyles count="38">
    <cellStyle name="Comma [0] 3 2 3" xfId="20"/>
    <cellStyle name="Comma 11 2 2 3 2" xfId="5"/>
    <cellStyle name="Comma 17 2 4" xfId="24"/>
    <cellStyle name="Comma 18 2 4" xfId="9"/>
    <cellStyle name="Comma 18 3" xfId="28"/>
    <cellStyle name="Comma 19 2 3" xfId="19"/>
    <cellStyle name="Comma 2 3 2 2" xfId="4"/>
    <cellStyle name="Comma 20 2 3" xfId="12"/>
    <cellStyle name="Comma 20 3 3" xfId="37"/>
    <cellStyle name="Comma 20 4" xfId="2"/>
    <cellStyle name="Comma 20 4 2" xfId="35"/>
    <cellStyle name="Comma 21" xfId="30"/>
    <cellStyle name="Comma 22" xfId="26"/>
    <cellStyle name="Comma 24" xfId="33"/>
    <cellStyle name="Comma 3" xfId="16"/>
    <cellStyle name="Comma 7 2" xfId="15"/>
    <cellStyle name="Normal" xfId="0" builtinId="0"/>
    <cellStyle name="Normal 12 2 4" xfId="10"/>
    <cellStyle name="Normal 15 2 4" xfId="8"/>
    <cellStyle name="Normal 15 3" xfId="27"/>
    <cellStyle name="Normal 16 2 3" xfId="18"/>
    <cellStyle name="Normal 17 2 3" xfId="11"/>
    <cellStyle name="Normal 17 3 3" xfId="36"/>
    <cellStyle name="Normal 17 4" xfId="1"/>
    <cellStyle name="Normal 17 4 2" xfId="34"/>
    <cellStyle name="Normal 18" xfId="29"/>
    <cellStyle name="Normal 2" xfId="21"/>
    <cellStyle name="Normal 2 2" xfId="6"/>
    <cellStyle name="Normal 2 3" xfId="14"/>
    <cellStyle name="Normal 21" xfId="32"/>
    <cellStyle name="Normal 3 2 2 2" xfId="7"/>
    <cellStyle name="Normal 3 3" xfId="23"/>
    <cellStyle name="Normal 5 2" xfId="13"/>
    <cellStyle name="Normal 6 2 3" xfId="17"/>
    <cellStyle name="Normal 8 2" xfId="31"/>
    <cellStyle name="Normal 9 2 2 2 4" xfId="25"/>
    <cellStyle name="Normal 9 2 2 2 5 2" xfId="22"/>
    <cellStyle name="Normal 9 2 3 3 2" xfId="3"/>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7.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6.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eena/Documents/PoWBs/PoWB2020/masterfile_activity_budget_2020_NJ.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eena/Documents/PoWBs/Budget/2020/FPs/FP5_activity_budget_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Neena/Documents/PoWBs/PoWB2020/Activities/Final/final_FP1_activity_budget_2020_NJ.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Neena/Documents/PoWBs/PoWB2020/Activities/Final/final_FP3_activity_budget_2020_NJ.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Neena/Documents/PoWBs/PoWB2020/Activities/Final/final_FP4_activity_budget_2020_NJ.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Pjanila/AppData/Local/Microsoft/Windows/INetCache/Content.Outlook/PVKH68YX/draft_activities_budget_2020_NJ_KKS_NJ_14Jan_kks0402202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Neena/Documents/PoWBs/PoWB2020/Activities/Final/final_FP5_activity_budget_2020_NJ.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Neena/Documents/PoWBs/PoWB2020/Activities/Final/final_G&amp;Y_activity_budget_2020_NJ.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Neena/Documents/PoWBs/PoWB2020/Activities/Final/final_CapDev_activity_budget_2020_NJ.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Neena/Documents/PoWBs/PoWB2020/Activities/Final/final_MPAB_activity_budget_2020_NJ.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ters_allocation2020"/>
      <sheetName val="final_payment2020"/>
      <sheetName val="Analysis_18-19-20"/>
      <sheetName val="Budget2018-19-20"/>
      <sheetName val="ICRISAT OH_RC_2020"/>
      <sheetName val="final_POWB Budget_2020"/>
      <sheetName val="revised_Centre-wise_Budget2020"/>
      <sheetName val="Calculations_CoA_FPs"/>
      <sheetName val="working file_POWB_2020"/>
      <sheetName val="revised_final_POWB Budget_2020"/>
      <sheetName val="revised_FP-Wise Budget2020_Nov"/>
      <sheetName val="FP-Wise Budget2020"/>
      <sheetName val="ICRISAT Budget 2020"/>
      <sheetName val="ICRISAT_FP1"/>
      <sheetName val="ICRISAT_ FP1_addl"/>
      <sheetName val="ICRISAT_FP3"/>
      <sheetName val="ICRISAT_FP3_addl"/>
      <sheetName val="ICRISAT_FP4"/>
      <sheetName val="ICRISAT_FP4_addl"/>
      <sheetName val="ICRISAT_FP5"/>
      <sheetName val="ICRISAT_FP5_Addl"/>
      <sheetName val="ICRISAT_CapDev"/>
      <sheetName val="ICRISAT_CapDev_addl"/>
      <sheetName val="ICRISAT_G&amp;Y"/>
      <sheetName val="ICRISAT_MPAB"/>
      <sheetName val="ICARDA Budget 2020"/>
      <sheetName val="ICARDA_FP1"/>
      <sheetName val="ICARDA_FP1_addl"/>
      <sheetName val="ICARDA_FP3"/>
      <sheetName val="ICARDA_FP4"/>
      <sheetName val="ICARDA_FP5"/>
      <sheetName val="ICARDA_FP5_Addl"/>
      <sheetName val="ICARDA_CapDev2020"/>
      <sheetName val="ICARDA_CapDev_addl"/>
      <sheetName val="ICARDA_MEL"/>
      <sheetName val="ICRAF Budget2020"/>
      <sheetName val="ICRAF_FP1"/>
      <sheetName val="ICRAF_FP1_addl"/>
      <sheetName val="ICRAF_FP3"/>
      <sheetName val="ICRAF_FP3_addl"/>
      <sheetName val="ICRAF_MPAB"/>
      <sheetName val="IITA Budget 2020"/>
      <sheetName val="IITA_FP1"/>
      <sheetName val="IITA_FP1_addl"/>
      <sheetName val="IITA_FP3"/>
      <sheetName val="IITA_FP3_addl"/>
      <sheetName val="IITA_FP4"/>
      <sheetName val="IITA_FP5"/>
      <sheetName val="IITA_FP5_Addl"/>
      <sheetName val="IITA_MEL"/>
      <sheetName val="IITA_G&amp;Y"/>
      <sheetName val="Bioversity Budget2020"/>
      <sheetName val="Bioversity_FP4"/>
      <sheetName val="ILRI Budget2020"/>
      <sheetName val="ILRI_FP4"/>
      <sheetName val="ILRI_MPAB2020"/>
      <sheetName val="CIRAD Budget2020"/>
      <sheetName val="CIRAD_FP3"/>
      <sheetName val="CIRAD_FP3_addl"/>
      <sheetName val="CIRAD_FP4"/>
      <sheetName val="CIRAD_FP5"/>
      <sheetName val="IRD Budget2020"/>
      <sheetName val="IRD_FP3"/>
      <sheetName val="IRD_FP4"/>
      <sheetName val="IRD_FP4_addl"/>
      <sheetName val="IRD_FP5"/>
      <sheetName val="CSIRO Budget 2020"/>
      <sheetName val="CSIRO_MPAB2020"/>
      <sheetName val="CSIRO_FP4_addl"/>
      <sheetName val="FP1_centre-wise_budget2020"/>
      <sheetName val="FP1_summary2020"/>
      <sheetName val="FP1_activities2020"/>
      <sheetName val="FP1_addl_activities2020 "/>
      <sheetName val="FP3_centre-wise_budget2020"/>
      <sheetName val="FP3_Summary2020"/>
      <sheetName val="FP3_activities2020"/>
      <sheetName val="FP3_addl_activities2020 "/>
      <sheetName val="FP4_centre-wise_budget2020"/>
      <sheetName val="FP4_Summary2020"/>
      <sheetName val="FP4_activities2020"/>
      <sheetName val="FP4_addl_activities2020"/>
      <sheetName val="FP5_Summary2020"/>
      <sheetName val="FP5_activities2020"/>
      <sheetName val="FP5_addl_activities2020"/>
      <sheetName val="Summary_G&amp;Y2020"/>
      <sheetName val="G&amp;Y2020"/>
      <sheetName val="Summary_CapDev2020"/>
      <sheetName val="CapDev2020"/>
      <sheetName val="CapDev_addl_2020"/>
      <sheetName val="Summary_MEL"/>
      <sheetName val="MEL_activities2020"/>
      <sheetName val="Summary_MPAB2020"/>
      <sheetName val="MPAB2020"/>
    </sheetNames>
    <sheetDataSet>
      <sheetData sheetId="0"/>
      <sheetData sheetId="1"/>
      <sheetData sheetId="2"/>
      <sheetData sheetId="3"/>
      <sheetData sheetId="4"/>
      <sheetData sheetId="5"/>
      <sheetData sheetId="6"/>
      <sheetData sheetId="7">
        <row r="4">
          <cell r="J4">
            <v>136875</v>
          </cell>
        </row>
        <row r="5">
          <cell r="J5">
            <v>126875</v>
          </cell>
        </row>
        <row r="6">
          <cell r="J6">
            <v>156875</v>
          </cell>
        </row>
        <row r="7">
          <cell r="J7">
            <v>146875</v>
          </cell>
        </row>
        <row r="15">
          <cell r="C15">
            <v>196000</v>
          </cell>
        </row>
        <row r="23">
          <cell r="C23">
            <v>206000</v>
          </cell>
        </row>
        <row r="28">
          <cell r="C28">
            <v>32000</v>
          </cell>
        </row>
        <row r="38">
          <cell r="C38">
            <v>83500</v>
          </cell>
        </row>
        <row r="41">
          <cell r="C41">
            <v>10000</v>
          </cell>
        </row>
        <row r="46">
          <cell r="C46">
            <v>20000</v>
          </cell>
        </row>
        <row r="50">
          <cell r="C50">
            <v>20000</v>
          </cell>
        </row>
      </sheetData>
      <sheetData sheetId="8"/>
      <sheetData sheetId="9"/>
      <sheetData sheetId="10"/>
      <sheetData sheetId="11"/>
      <sheetData sheetId="12">
        <row r="22">
          <cell r="D22">
            <v>337351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ow r="8">
          <cell r="B8">
            <v>220500</v>
          </cell>
          <cell r="C8">
            <v>185000</v>
          </cell>
        </row>
        <row r="9">
          <cell r="B9">
            <v>55000</v>
          </cell>
          <cell r="C9">
            <v>90000</v>
          </cell>
        </row>
        <row r="10">
          <cell r="B10">
            <v>210000</v>
          </cell>
          <cell r="C10">
            <v>115000</v>
          </cell>
        </row>
        <row r="11">
          <cell r="B11">
            <v>295000</v>
          </cell>
          <cell r="C11">
            <v>105000</v>
          </cell>
        </row>
      </sheetData>
      <sheetData sheetId="70"/>
      <sheetData sheetId="71"/>
      <sheetData sheetId="72">
        <row r="27">
          <cell r="N27">
            <v>75000</v>
          </cell>
          <cell r="O27">
            <v>30000</v>
          </cell>
        </row>
        <row r="28">
          <cell r="N28">
            <v>450000</v>
          </cell>
          <cell r="O28">
            <v>45000</v>
          </cell>
        </row>
      </sheetData>
      <sheetData sheetId="73">
        <row r="8">
          <cell r="B8">
            <v>770000</v>
          </cell>
          <cell r="C8">
            <v>115000</v>
          </cell>
        </row>
        <row r="9">
          <cell r="B9">
            <v>210000</v>
          </cell>
        </row>
        <row r="10">
          <cell r="B10">
            <v>239000</v>
          </cell>
          <cell r="C10">
            <v>85000</v>
          </cell>
        </row>
        <row r="11">
          <cell r="B11">
            <v>231500</v>
          </cell>
          <cell r="C11">
            <v>95000</v>
          </cell>
        </row>
        <row r="14">
          <cell r="B14">
            <v>71000</v>
          </cell>
          <cell r="C14">
            <v>20000</v>
          </cell>
        </row>
        <row r="15">
          <cell r="B15">
            <v>57500</v>
          </cell>
        </row>
      </sheetData>
      <sheetData sheetId="74"/>
      <sheetData sheetId="75"/>
      <sheetData sheetId="76"/>
      <sheetData sheetId="77">
        <row r="8">
          <cell r="B8">
            <v>1697000</v>
          </cell>
        </row>
        <row r="9">
          <cell r="B9">
            <v>315500</v>
          </cell>
          <cell r="C9">
            <v>0</v>
          </cell>
        </row>
        <row r="10">
          <cell r="B10">
            <v>0</v>
          </cell>
          <cell r="C10">
            <v>0</v>
          </cell>
        </row>
        <row r="11">
          <cell r="B11">
            <v>325000</v>
          </cell>
          <cell r="C11">
            <v>0</v>
          </cell>
        </row>
        <row r="12">
          <cell r="B12">
            <v>80000</v>
          </cell>
          <cell r="C12">
            <v>0</v>
          </cell>
        </row>
        <row r="13">
          <cell r="B13">
            <v>70000</v>
          </cell>
          <cell r="C13">
            <v>0</v>
          </cell>
        </row>
        <row r="14">
          <cell r="B14">
            <v>60000</v>
          </cell>
          <cell r="C14">
            <v>0</v>
          </cell>
        </row>
        <row r="15">
          <cell r="B15">
            <v>2500</v>
          </cell>
          <cell r="C15">
            <v>13000</v>
          </cell>
        </row>
        <row r="16">
          <cell r="B16">
            <v>0</v>
          </cell>
          <cell r="C16">
            <v>40000</v>
          </cell>
        </row>
      </sheetData>
      <sheetData sheetId="78"/>
      <sheetData sheetId="79">
        <row r="92">
          <cell r="O92">
            <v>1667000</v>
          </cell>
          <cell r="P92">
            <v>30000</v>
          </cell>
        </row>
        <row r="104">
          <cell r="O104">
            <v>275500</v>
          </cell>
          <cell r="P104">
            <v>40000</v>
          </cell>
        </row>
        <row r="120">
          <cell r="O120">
            <v>325000</v>
          </cell>
          <cell r="P120">
            <v>0</v>
          </cell>
        </row>
        <row r="124">
          <cell r="O124">
            <v>80000</v>
          </cell>
          <cell r="P124">
            <v>0</v>
          </cell>
        </row>
        <row r="127">
          <cell r="O127">
            <v>70000</v>
          </cell>
          <cell r="P127">
            <v>0</v>
          </cell>
        </row>
        <row r="134">
          <cell r="O134">
            <v>60000</v>
          </cell>
          <cell r="P134">
            <v>0</v>
          </cell>
        </row>
        <row r="137">
          <cell r="O137">
            <v>2500</v>
          </cell>
          <cell r="P137">
            <v>0</v>
          </cell>
        </row>
      </sheetData>
      <sheetData sheetId="80">
        <row r="13">
          <cell r="N13">
            <v>292000</v>
          </cell>
          <cell r="O13">
            <v>0</v>
          </cell>
        </row>
        <row r="16">
          <cell r="N16">
            <v>13000</v>
          </cell>
          <cell r="O16">
            <v>0</v>
          </cell>
        </row>
        <row r="19">
          <cell r="N19">
            <v>40000</v>
          </cell>
          <cell r="O19">
            <v>0</v>
          </cell>
        </row>
      </sheetData>
      <sheetData sheetId="81"/>
      <sheetData sheetId="82">
        <row r="89">
          <cell r="N89">
            <v>1015000</v>
          </cell>
          <cell r="O89"/>
        </row>
      </sheetData>
      <sheetData sheetId="83"/>
      <sheetData sheetId="84"/>
      <sheetData sheetId="85"/>
      <sheetData sheetId="86"/>
      <sheetData sheetId="87">
        <row r="22">
          <cell r="N22">
            <v>16500</v>
          </cell>
        </row>
        <row r="28">
          <cell r="N28">
            <v>27500</v>
          </cell>
        </row>
      </sheetData>
      <sheetData sheetId="88">
        <row r="19">
          <cell r="N19">
            <v>15500</v>
          </cell>
          <cell r="O19">
            <v>5000</v>
          </cell>
        </row>
      </sheetData>
      <sheetData sheetId="89"/>
      <sheetData sheetId="90">
        <row r="19">
          <cell r="M19">
            <v>128500</v>
          </cell>
          <cell r="N19">
            <v>0</v>
          </cell>
        </row>
        <row r="22">
          <cell r="M22">
            <v>0</v>
          </cell>
          <cell r="N22">
            <v>6500</v>
          </cell>
        </row>
      </sheetData>
      <sheetData sheetId="91">
        <row r="8">
          <cell r="C8">
            <v>100000</v>
          </cell>
        </row>
        <row r="10">
          <cell r="C10">
            <v>30000</v>
          </cell>
        </row>
        <row r="13">
          <cell r="C13">
            <v>20000</v>
          </cell>
        </row>
        <row r="16">
          <cell r="C16">
            <v>100000</v>
          </cell>
        </row>
      </sheetData>
      <sheetData sheetId="92">
        <row r="19">
          <cell r="K19">
            <v>35000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5_centre-wise_budget2020"/>
      <sheetName val="FP5_Summary2020"/>
      <sheetName val="FP5_activities2020"/>
      <sheetName val="FP5_addl_activities2020"/>
    </sheetNames>
    <sheetDataSet>
      <sheetData sheetId="0">
        <row r="8">
          <cell r="B8">
            <v>715000</v>
          </cell>
          <cell r="C8">
            <v>205000</v>
          </cell>
        </row>
        <row r="9">
          <cell r="B9">
            <v>83000</v>
          </cell>
          <cell r="C9">
            <v>20000</v>
          </cell>
        </row>
        <row r="11">
          <cell r="B11">
            <v>112000</v>
          </cell>
          <cell r="C11">
            <v>15000</v>
          </cell>
        </row>
        <row r="14">
          <cell r="D14">
            <v>65000</v>
          </cell>
        </row>
        <row r="15">
          <cell r="D15">
            <v>40000</v>
          </cell>
        </row>
      </sheetData>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WB Budget_2020"/>
      <sheetName val="FP1_CoA_budget2020"/>
      <sheetName val="FP1_centre-wise_budget2020"/>
      <sheetName val="FP1_summary2020"/>
      <sheetName val="FP1_activities2020"/>
      <sheetName val="FP1_addl_activities2020 "/>
      <sheetName val=" FP1_completed_activities2019"/>
    </sheetNames>
    <sheetDataSet>
      <sheetData sheetId="0"/>
      <sheetData sheetId="1"/>
      <sheetData sheetId="2"/>
      <sheetData sheetId="3"/>
      <sheetData sheetId="4">
        <row r="14">
          <cell r="O14">
            <v>200500</v>
          </cell>
          <cell r="P14">
            <v>20000</v>
          </cell>
        </row>
        <row r="18">
          <cell r="O18">
            <v>55000</v>
          </cell>
          <cell r="P18">
            <v>0</v>
          </cell>
        </row>
        <row r="24">
          <cell r="O24">
            <v>150000</v>
          </cell>
          <cell r="P24">
            <v>60000</v>
          </cell>
        </row>
        <row r="31">
          <cell r="O31">
            <v>295000</v>
          </cell>
          <cell r="P31">
            <v>0</v>
          </cell>
        </row>
        <row r="32">
          <cell r="O32">
            <v>700500</v>
          </cell>
          <cell r="P32">
            <v>80000</v>
          </cell>
        </row>
      </sheetData>
      <sheetData sheetId="5">
        <row r="14">
          <cell r="N14">
            <v>170000</v>
          </cell>
          <cell r="O14">
            <v>15000</v>
          </cell>
        </row>
        <row r="18">
          <cell r="N18">
            <v>90000</v>
          </cell>
          <cell r="O18">
            <v>0</v>
          </cell>
        </row>
        <row r="22">
          <cell r="N22">
            <v>115000</v>
          </cell>
          <cell r="O22">
            <v>0</v>
          </cell>
        </row>
      </sheetData>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WB Budget_2020"/>
      <sheetName val="FP3_CoA_Admin"/>
      <sheetName val="FP3_centre-wise_budget2020"/>
      <sheetName val="FP3_Summary2020"/>
      <sheetName val="FP3_activities2020"/>
      <sheetName val="FP3_addl_activities2020 "/>
      <sheetName val="FP3_completed_activities_2019"/>
    </sheetNames>
    <sheetDataSet>
      <sheetData sheetId="0"/>
      <sheetData sheetId="1">
        <row r="7">
          <cell r="F7">
            <v>116875</v>
          </cell>
        </row>
      </sheetData>
      <sheetData sheetId="2"/>
      <sheetData sheetId="3"/>
      <sheetData sheetId="4">
        <row r="35">
          <cell r="O35">
            <v>765000</v>
          </cell>
          <cell r="P35">
            <v>5000</v>
          </cell>
        </row>
        <row r="41">
          <cell r="O41">
            <v>210000</v>
          </cell>
          <cell r="P41">
            <v>0</v>
          </cell>
        </row>
        <row r="49">
          <cell r="O49">
            <v>239000</v>
          </cell>
          <cell r="P49">
            <v>0</v>
          </cell>
        </row>
        <row r="56">
          <cell r="O56">
            <v>231500</v>
          </cell>
          <cell r="P56">
            <v>0</v>
          </cell>
        </row>
        <row r="63">
          <cell r="O63">
            <v>46000</v>
          </cell>
          <cell r="P63">
            <v>25000</v>
          </cell>
        </row>
        <row r="70">
          <cell r="O70">
            <v>57500</v>
          </cell>
          <cell r="P70">
            <v>0</v>
          </cell>
        </row>
        <row r="71">
          <cell r="O71">
            <v>1549000</v>
          </cell>
          <cell r="P71">
            <v>30000</v>
          </cell>
        </row>
      </sheetData>
      <sheetData sheetId="5">
        <row r="15">
          <cell r="N15">
            <v>75000</v>
          </cell>
          <cell r="O15">
            <v>40000</v>
          </cell>
        </row>
        <row r="19">
          <cell r="N19">
            <v>85000</v>
          </cell>
          <cell r="O19">
            <v>0</v>
          </cell>
        </row>
        <row r="24">
          <cell r="N24">
            <v>85000</v>
          </cell>
          <cell r="O24">
            <v>10000</v>
          </cell>
        </row>
        <row r="28">
          <cell r="N28">
            <v>20000</v>
          </cell>
          <cell r="O28">
            <v>0</v>
          </cell>
        </row>
        <row r="29">
          <cell r="N29">
            <v>265000</v>
          </cell>
          <cell r="O29">
            <v>50000</v>
          </cell>
        </row>
      </sheetData>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tions_CoA_FPs"/>
      <sheetName val="FP4_centre-wise_budget2020"/>
      <sheetName val="FP4_Summary2020"/>
      <sheetName val="FP4_activities2020"/>
      <sheetName val="FP4_addl_activities2020"/>
      <sheetName val="FP4_completed_activities2019"/>
    </sheetNames>
    <sheetDataSet>
      <sheetData sheetId="0"/>
      <sheetData sheetId="1"/>
      <sheetData sheetId="2"/>
      <sheetData sheetId="3">
        <row r="138">
          <cell r="N138">
            <v>2550000</v>
          </cell>
        </row>
      </sheetData>
      <sheetData sheetId="4">
        <row r="20">
          <cell r="M20">
            <v>40000</v>
          </cell>
        </row>
      </sheetData>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CRISAT OH_RC 2019"/>
      <sheetName val="POWB Budget_2020"/>
      <sheetName val="Budget_Summary2020"/>
      <sheetName val="Calculations_CoA_FPs"/>
      <sheetName val="analysis_Centre-wise Budget "/>
      <sheetName val="Total allocation 2018_19_20"/>
      <sheetName val="FP-Wise Budget2018-19-20"/>
      <sheetName val="Activity_budget 2020"/>
      <sheetName val="FP1_Summary2020"/>
      <sheetName val=" FP1_completed_activities2019"/>
      <sheetName val="FP1_activities2020"/>
      <sheetName val="FP1_addl_activities2020 "/>
      <sheetName val="FP3_Summary2020"/>
      <sheetName val="FP3_completed_activities_2019"/>
      <sheetName val="FP3_activities_2020"/>
      <sheetName val="FP3_addl_activities_2020 "/>
      <sheetName val="FP4_Summary2020"/>
      <sheetName val="FP4_completed_activities2019"/>
      <sheetName val="FP4_activities2020"/>
      <sheetName val="FP4_addl_activities 2020"/>
      <sheetName val="FP5_Summary2020"/>
      <sheetName val="FP5_completed_activities2019"/>
      <sheetName val="FP5_activities2020"/>
      <sheetName val="FP5_addl_activities2020 "/>
      <sheetName val="CapDev_Summary2020"/>
      <sheetName val="CapDev_completed_activities2019"/>
      <sheetName val="CapDev_activities2020"/>
      <sheetName val="CapDev_addl_activities2020 "/>
      <sheetName val="Summary_MEL2020"/>
      <sheetName val="MEL_activities2020"/>
      <sheetName val="MEL_addl_activities2020 "/>
      <sheetName val="MPAB_activities2020"/>
      <sheetName val="Summary_G&amp;Y2020"/>
      <sheetName val="G&amp;Y_activities2020"/>
      <sheetName val="G&amp;Y_addl_activities2020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4">
          <cell r="A24">
            <v>4</v>
          </cell>
          <cell r="B24">
            <v>4.2</v>
          </cell>
          <cell r="C24">
            <v>1</v>
          </cell>
          <cell r="D24" t="str">
            <v xml:space="preserve">Development of blast resistant finger millet genotypes </v>
          </cell>
          <cell r="E24" t="str">
            <v xml:space="preserve">Sobhan Sajja
</v>
          </cell>
          <cell r="F24" t="str">
            <v>ICRISAT</v>
          </cell>
          <cell r="G24" t="str">
            <v>Ashok Kumar A,  Santosh Deshpande, Rajan Sharma, Henry Ojulong</v>
          </cell>
          <cell r="J24" t="str">
            <v>High</v>
          </cell>
          <cell r="L24">
            <v>20000</v>
          </cell>
          <cell r="O24" t="str">
            <v>After initial screening, sources of resistance identified need to be used in generating breeding material.</v>
          </cell>
          <cell r="R24" t="str">
            <v xml:space="preserve">Atleast five finger millet breeding lines with blast resistance shared with NARS for variety releast testing </v>
          </cell>
          <cell r="S24">
            <v>1</v>
          </cell>
          <cell r="T24">
            <v>1</v>
          </cell>
          <cell r="U24">
            <v>2</v>
          </cell>
          <cell r="V24" t="str">
            <v>Report</v>
          </cell>
          <cell r="W24" t="str">
            <v>Delete this activity; No FM Breeder available.  Who will do these? These can be done in ICAR project.</v>
          </cell>
          <cell r="X24" t="str">
            <v xml:space="preserve">OK.
However, we have commited these activites in GLDC till 2021 and invested in it, and it may not be a prudent decision to stop them abruptly. We have reduced funding to complet the activitist based on the discussion with Harish and Sobhan.
</v>
          </cell>
        </row>
        <row r="25">
          <cell r="A25">
            <v>4</v>
          </cell>
          <cell r="B25">
            <v>4.2</v>
          </cell>
          <cell r="C25">
            <v>1</v>
          </cell>
          <cell r="D25" t="str">
            <v>Screening of finger millet germplasm accessions and advanced breeding lines for drought and heat tolerance</v>
          </cell>
          <cell r="E25" t="str">
            <v>Sobhan Sajja</v>
          </cell>
          <cell r="F25" t="str">
            <v>ICRISAT</v>
          </cell>
          <cell r="G25" t="str">
            <v>Santosh Deshpande, Jana Kholova</v>
          </cell>
          <cell r="J25" t="str">
            <v>High</v>
          </cell>
          <cell r="L25">
            <v>30000</v>
          </cell>
          <cell r="O25" t="str">
            <v>After two seasons of screening, sources of heat tolerance were identified which will be used in breeding programs to develop heat tolerant lines.</v>
          </cell>
          <cell r="Q25">
            <v>0</v>
          </cell>
          <cell r="R25" t="str">
            <v>Finger millet breeding lines with drought and heat tolerance developed and shared with NARS in India</v>
          </cell>
          <cell r="S25">
            <v>1</v>
          </cell>
          <cell r="T25">
            <v>1</v>
          </cell>
          <cell r="U25">
            <v>2</v>
          </cell>
          <cell r="V25" t="str">
            <v>Report</v>
          </cell>
          <cell r="W25" t="str">
            <v>Delete this activity; No FM Breeder available</v>
          </cell>
          <cell r="X25" t="str">
            <v xml:space="preserve">OK.
However, we have commited these activites in GLDC till 2021 and invested in it, and it may not be a prudent decision to stop them abruptly. We have reduced funding to complet the activitist based on the discussion with Harish and Sobhan.
</v>
          </cell>
        </row>
        <row r="26">
          <cell r="A26">
            <v>4</v>
          </cell>
          <cell r="B26">
            <v>4.2</v>
          </cell>
          <cell r="C26">
            <v>1</v>
          </cell>
          <cell r="D26" t="str">
            <v>Screening of finger millet germplasm accessions and advanced breeding lines for identification of genotypes with high Ca, Fe and Zn concentration</v>
          </cell>
          <cell r="E26" t="str">
            <v>Sobhan Sajja</v>
          </cell>
          <cell r="F26" t="str">
            <v>ICRISAT</v>
          </cell>
          <cell r="G26" t="str">
            <v xml:space="preserve"> M Govindaraj, Henry Ojulong</v>
          </cell>
          <cell r="J26" t="str">
            <v>High</v>
          </cell>
          <cell r="L26">
            <v>25000</v>
          </cell>
          <cell r="O26" t="str">
            <v>The identified rich-nutrient germplasm lines will be used to generate breeding material with high yield and rich in nutrition.</v>
          </cell>
          <cell r="Q26">
            <v>0</v>
          </cell>
          <cell r="R26" t="str">
            <v>Finger millet breeding lines with high concentration of Ca, Fe and Zn concentration combined with biotic and abiotic stress tolerancd and at least 20 lines shared with NARS in India</v>
          </cell>
          <cell r="S26">
            <v>1</v>
          </cell>
          <cell r="T26">
            <v>1</v>
          </cell>
          <cell r="U26">
            <v>2</v>
          </cell>
          <cell r="V26" t="str">
            <v>Report</v>
          </cell>
          <cell r="W26" t="str">
            <v>Delete this activity; No FM Breeder available</v>
          </cell>
          <cell r="X26" t="str">
            <v xml:space="preserve">OK.
However, we have commited these activites in GLDC till 2021 and invested in it, and it may not be a prudent decision to stop them abruptly. We have reduced funding to complet the activitist based on the discussion with Harish and Sobhan.
</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WB Budget_2020"/>
      <sheetName val="Calculations_CoA_FPs"/>
      <sheetName val="FP5_centre-wise_budget2020"/>
      <sheetName val="FP5_Summary2020"/>
      <sheetName val="FP5_activities2020"/>
      <sheetName val="FP5_addl_activities2020"/>
      <sheetName val="FP5_completed_activities2019"/>
    </sheetNames>
    <sheetDataSet>
      <sheetData sheetId="0"/>
      <sheetData sheetId="1">
        <row r="7">
          <cell r="J7">
            <v>146875</v>
          </cell>
        </row>
      </sheetData>
      <sheetData sheetId="2"/>
      <sheetData sheetId="3"/>
      <sheetData sheetId="4">
        <row r="84">
          <cell r="O84">
            <v>715000</v>
          </cell>
        </row>
        <row r="93">
          <cell r="O93">
            <v>83000</v>
          </cell>
        </row>
        <row r="102">
          <cell r="O102">
            <v>112000</v>
          </cell>
        </row>
        <row r="107">
          <cell r="O107">
            <v>65000</v>
          </cell>
        </row>
        <row r="112">
          <cell r="O112">
            <v>40000</v>
          </cell>
        </row>
      </sheetData>
      <sheetData sheetId="5">
        <row r="16">
          <cell r="O16">
            <v>155000</v>
          </cell>
          <cell r="P16">
            <v>50000</v>
          </cell>
        </row>
        <row r="19">
          <cell r="O19">
            <v>20000</v>
          </cell>
          <cell r="P19">
            <v>0</v>
          </cell>
        </row>
        <row r="22">
          <cell r="O22">
            <v>15000</v>
          </cell>
          <cell r="P22">
            <v>0</v>
          </cell>
        </row>
      </sheetData>
      <sheetData sheetId="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_G&amp;Y2020"/>
      <sheetName val="G&amp;Y_activities2020"/>
      <sheetName val="G&amp;Y_addl_activities2020 "/>
    </sheetNames>
    <sheetDataSet>
      <sheetData sheetId="0"/>
      <sheetData sheetId="1">
        <row r="13">
          <cell r="P13">
            <v>70000</v>
          </cell>
        </row>
        <row r="16">
          <cell r="P16">
            <v>15000</v>
          </cell>
        </row>
        <row r="19">
          <cell r="P19">
            <v>15000</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completed activities 2019"/>
      <sheetName val="Summary_CapDev2020"/>
      <sheetName val="CapDev_activities2020"/>
      <sheetName val="CapDev_addl_activites2020 "/>
    </sheetNames>
    <sheetDataSet>
      <sheetData sheetId="0"/>
      <sheetData sheetId="1"/>
      <sheetData sheetId="2">
        <row r="21">
          <cell r="O21">
            <v>30000</v>
          </cell>
          <cell r="P21">
            <v>14000</v>
          </cell>
        </row>
      </sheetData>
      <sheetData sheetId="3">
        <row r="19">
          <cell r="N19">
            <v>15500</v>
          </cell>
          <cell r="O19">
            <v>5000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AB_centre-wise_budget2020"/>
      <sheetName val="MPAB_activities2020"/>
      <sheetName val="activities_2019"/>
      <sheetName val="Sheet1"/>
    </sheetNames>
    <sheetDataSet>
      <sheetData sheetId="0"/>
      <sheetData sheetId="1">
        <row r="11">
          <cell r="J11">
            <v>40000</v>
          </cell>
        </row>
        <row r="13">
          <cell r="J13">
            <v>35000</v>
          </cell>
          <cell r="K13">
            <v>30000</v>
          </cell>
        </row>
        <row r="14">
          <cell r="K14">
            <v>25000</v>
          </cell>
        </row>
        <row r="15">
          <cell r="J15">
            <v>15000</v>
          </cell>
          <cell r="K15">
            <v>20000</v>
          </cell>
        </row>
        <row r="16">
          <cell r="K16">
            <v>20000</v>
          </cell>
        </row>
        <row r="17">
          <cell r="K17">
            <v>20000</v>
          </cell>
        </row>
        <row r="18">
          <cell r="J18">
            <v>10000</v>
          </cell>
        </row>
      </sheetData>
      <sheetData sheetId="2"/>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N24"/>
  <sheetViews>
    <sheetView topLeftCell="A2" zoomScaleNormal="100" workbookViewId="0">
      <pane xSplit="1" topLeftCell="B1" activePane="topRight" state="frozen"/>
      <selection activeCell="G25" sqref="G25"/>
      <selection pane="topRight" activeCell="AE26" sqref="AE26"/>
    </sheetView>
  </sheetViews>
  <sheetFormatPr defaultRowHeight="14.5"/>
  <cols>
    <col min="1" max="1" width="28.1796875" style="224" customWidth="1"/>
    <col min="2" max="5" width="11.6328125" style="224" customWidth="1"/>
    <col min="6" max="6" width="1.36328125" style="1566" customWidth="1"/>
    <col min="7" max="8" width="11.08984375" style="224" customWidth="1"/>
    <col min="9" max="9" width="12.54296875" style="224" customWidth="1"/>
    <col min="10" max="10" width="12.08984375" style="224" customWidth="1"/>
    <col min="11" max="11" width="1.36328125" style="1566" customWidth="1"/>
    <col min="12" max="13" width="11.54296875" style="224" customWidth="1"/>
    <col min="14" max="14" width="12.453125" style="224" customWidth="1"/>
    <col min="15" max="16" width="11.36328125" style="224" hidden="1" customWidth="1"/>
    <col min="17" max="17" width="11.36328125" style="224" customWidth="1"/>
    <col min="18" max="18" width="11.36328125" style="224" hidden="1" customWidth="1"/>
    <col min="19" max="19" width="1.36328125" style="1566" customWidth="1"/>
    <col min="20" max="21" width="11.54296875" style="224" customWidth="1"/>
    <col min="22" max="22" width="12.54296875" style="224" customWidth="1"/>
    <col min="23" max="23" width="11.54296875" style="224" customWidth="1"/>
    <col min="24" max="24" width="1.36328125" style="1566" customWidth="1"/>
    <col min="25" max="25" width="14.08984375" style="1566" customWidth="1"/>
    <col min="26" max="26" width="1.36328125" style="1566" customWidth="1"/>
    <col min="27" max="27" width="12.7265625" style="224" customWidth="1"/>
    <col min="28" max="28" width="11.36328125" style="224" customWidth="1"/>
    <col min="29" max="29" width="3.08984375" style="1566" customWidth="1"/>
    <col min="30" max="30" width="12.26953125" style="224" customWidth="1"/>
    <col min="31" max="31" width="11.36328125" style="224" customWidth="1"/>
    <col min="32" max="32" width="11.7265625" style="224" customWidth="1"/>
    <col min="33" max="33" width="1.54296875" style="224" customWidth="1"/>
    <col min="34" max="34" width="13.36328125" style="224" customWidth="1"/>
    <col min="35" max="35" width="11.36328125" style="224" customWidth="1"/>
    <col min="36" max="36" width="11.7265625" style="224" customWidth="1"/>
    <col min="37" max="37" width="2.54296875" style="1566" customWidth="1"/>
    <col min="38" max="38" width="15.08984375" style="1483" customWidth="1"/>
    <col min="39" max="39" width="10.7265625" style="224" customWidth="1"/>
    <col min="40" max="40" width="13.81640625" style="224" customWidth="1"/>
    <col min="41" max="16384" width="8.7265625" style="224"/>
  </cols>
  <sheetData>
    <row r="1" spans="1:40" ht="15.5">
      <c r="A1" s="223"/>
      <c r="B1" s="223"/>
      <c r="C1" s="223"/>
      <c r="D1" s="223"/>
      <c r="E1" s="223"/>
      <c r="F1" s="1481"/>
      <c r="G1" s="223"/>
      <c r="H1" s="223"/>
      <c r="I1" s="223"/>
      <c r="J1" s="223"/>
      <c r="K1" s="1481"/>
      <c r="L1" s="1482"/>
      <c r="M1" s="1482"/>
      <c r="N1" s="1482"/>
      <c r="O1" s="223"/>
      <c r="P1" s="223"/>
      <c r="Q1" s="223"/>
      <c r="R1" s="223"/>
      <c r="S1" s="1481"/>
      <c r="T1" s="1482"/>
      <c r="U1" s="1482"/>
      <c r="V1" s="1482"/>
      <c r="W1" s="1482"/>
      <c r="X1" s="1481"/>
      <c r="Y1" s="1481"/>
      <c r="Z1" s="1481"/>
      <c r="AA1" s="223"/>
      <c r="AB1" s="223"/>
      <c r="AC1" s="1481"/>
      <c r="AD1" s="223"/>
      <c r="AE1" s="223"/>
      <c r="AF1" s="223"/>
      <c r="AG1" s="223"/>
      <c r="AH1" s="223"/>
      <c r="AI1" s="223"/>
      <c r="AJ1" s="223"/>
      <c r="AK1" s="1481"/>
    </row>
    <row r="2" spans="1:40" ht="15.5">
      <c r="A2" s="223"/>
      <c r="B2" s="223"/>
      <c r="C2" s="223"/>
      <c r="D2" s="223"/>
      <c r="E2" s="223"/>
      <c r="F2" s="1481"/>
      <c r="G2" s="223"/>
      <c r="H2" s="223"/>
      <c r="I2" s="223"/>
      <c r="J2" s="223"/>
      <c r="K2" s="1481"/>
      <c r="L2" s="223"/>
      <c r="M2" s="223"/>
      <c r="N2" s="223"/>
      <c r="O2" s="223"/>
      <c r="P2" s="223"/>
      <c r="Q2" s="223"/>
      <c r="R2" s="223"/>
      <c r="S2" s="1481"/>
      <c r="T2" s="223"/>
      <c r="U2" s="223"/>
      <c r="V2" s="223"/>
      <c r="W2" s="223"/>
      <c r="X2" s="1481"/>
      <c r="Y2" s="1481"/>
      <c r="Z2" s="1481"/>
      <c r="AA2" s="223"/>
      <c r="AB2" s="223"/>
      <c r="AC2" s="1481"/>
      <c r="AD2" s="223"/>
      <c r="AE2" s="223"/>
      <c r="AF2" s="223"/>
      <c r="AG2" s="223"/>
      <c r="AH2" s="223"/>
      <c r="AI2" s="223"/>
      <c r="AJ2" s="223"/>
      <c r="AK2" s="1481"/>
    </row>
    <row r="3" spans="1:40" ht="16" thickBot="1">
      <c r="A3" s="223"/>
      <c r="B3" s="223"/>
      <c r="C3" s="223"/>
      <c r="D3" s="223"/>
      <c r="E3" s="223"/>
      <c r="F3" s="1481"/>
      <c r="G3" s="223"/>
      <c r="H3" s="223"/>
      <c r="I3" s="223"/>
      <c r="J3" s="223"/>
      <c r="K3" s="1481"/>
      <c r="L3" s="223"/>
      <c r="M3" s="223"/>
      <c r="N3" s="223"/>
      <c r="O3" s="223"/>
      <c r="P3" s="223"/>
      <c r="Q3" s="223"/>
      <c r="R3" s="223"/>
      <c r="S3" s="1481"/>
      <c r="T3" s="223"/>
      <c r="U3" s="223"/>
      <c r="V3" s="223"/>
      <c r="W3" s="223"/>
      <c r="X3" s="1481"/>
      <c r="Y3" s="1481"/>
      <c r="Z3" s="1481"/>
      <c r="AA3" s="223"/>
      <c r="AB3" s="223"/>
      <c r="AC3" s="1481"/>
      <c r="AD3" s="223"/>
      <c r="AE3" s="223"/>
      <c r="AF3" s="223"/>
      <c r="AG3" s="223"/>
      <c r="AH3" s="223"/>
      <c r="AI3" s="223"/>
      <c r="AJ3" s="223"/>
      <c r="AK3" s="1481"/>
    </row>
    <row r="4" spans="1:40" ht="15.5">
      <c r="A4" s="1600" t="s">
        <v>1570</v>
      </c>
      <c r="B4" s="1600"/>
      <c r="C4" s="1600"/>
      <c r="D4" s="1600"/>
      <c r="E4" s="1600"/>
      <c r="F4" s="1600"/>
      <c r="G4" s="1600"/>
      <c r="H4" s="1600"/>
      <c r="I4" s="1600"/>
      <c r="J4" s="1600"/>
      <c r="K4" s="1600"/>
      <c r="L4" s="1600"/>
      <c r="M4" s="1600"/>
      <c r="N4" s="1600"/>
      <c r="O4" s="1600"/>
      <c r="P4" s="225"/>
      <c r="Q4" s="225"/>
      <c r="R4" s="225"/>
      <c r="S4" s="1484"/>
      <c r="T4" s="1484"/>
      <c r="U4" s="1484"/>
      <c r="V4" s="1484"/>
      <c r="W4" s="1484"/>
      <c r="X4" s="1484"/>
      <c r="Y4" s="1484"/>
      <c r="Z4" s="1484"/>
      <c r="AA4" s="225"/>
      <c r="AB4" s="225"/>
      <c r="AC4" s="1484"/>
      <c r="AD4" s="1601" t="s">
        <v>1571</v>
      </c>
      <c r="AE4" s="1602"/>
      <c r="AF4" s="1603"/>
      <c r="AG4" s="1485"/>
      <c r="AH4" s="1604" t="s">
        <v>1572</v>
      </c>
      <c r="AI4" s="1605"/>
      <c r="AJ4" s="1606"/>
      <c r="AK4" s="1486"/>
      <c r="AL4" s="1607" t="s">
        <v>1573</v>
      </c>
    </row>
    <row r="5" spans="1:40" ht="16" thickBot="1">
      <c r="A5" s="226"/>
      <c r="B5" s="226"/>
      <c r="C5" s="226"/>
      <c r="D5" s="226"/>
      <c r="E5" s="226"/>
      <c r="F5" s="1486"/>
      <c r="G5" s="226"/>
      <c r="H5" s="226"/>
      <c r="I5" s="226"/>
      <c r="J5" s="226"/>
      <c r="K5" s="1486"/>
      <c r="L5" s="226"/>
      <c r="M5" s="226"/>
      <c r="N5" s="226"/>
      <c r="O5" s="226"/>
      <c r="P5" s="226"/>
      <c r="Q5" s="226"/>
      <c r="R5" s="226"/>
      <c r="S5" s="1486"/>
      <c r="T5" s="226"/>
      <c r="U5" s="226"/>
      <c r="V5" s="226"/>
      <c r="W5" s="226"/>
      <c r="X5" s="1486"/>
      <c r="Y5" s="1486"/>
      <c r="Z5" s="1486"/>
      <c r="AA5" s="226"/>
      <c r="AB5" s="226"/>
      <c r="AC5" s="1486"/>
      <c r="AD5" s="1487"/>
      <c r="AE5" s="1488"/>
      <c r="AF5" s="1489"/>
      <c r="AG5" s="1490"/>
      <c r="AH5" s="1491"/>
      <c r="AI5" s="1492"/>
      <c r="AJ5" s="1493"/>
      <c r="AK5" s="1486"/>
      <c r="AL5" s="1608"/>
    </row>
    <row r="6" spans="1:40" ht="76" customHeight="1">
      <c r="A6" s="1571" t="s">
        <v>1</v>
      </c>
      <c r="B6" s="1610" t="s">
        <v>2</v>
      </c>
      <c r="C6" s="1610"/>
      <c r="D6" s="1610"/>
      <c r="E6" s="1494"/>
      <c r="F6" s="1572"/>
      <c r="G6" s="1610" t="s">
        <v>197</v>
      </c>
      <c r="H6" s="1610"/>
      <c r="I6" s="1610"/>
      <c r="J6" s="1494"/>
      <c r="K6" s="1572"/>
      <c r="L6" s="1610" t="s">
        <v>551</v>
      </c>
      <c r="M6" s="1610"/>
      <c r="N6" s="1610"/>
      <c r="O6" s="1610" t="s">
        <v>1551</v>
      </c>
      <c r="P6" s="1610"/>
      <c r="Q6" s="1610"/>
      <c r="R6" s="1610"/>
      <c r="S6" s="1572"/>
      <c r="T6" s="229" t="s">
        <v>1551</v>
      </c>
      <c r="U6" s="229"/>
      <c r="V6" s="229"/>
      <c r="W6" s="1494"/>
      <c r="X6" s="1572"/>
      <c r="Y6" s="1494" t="s">
        <v>1569</v>
      </c>
      <c r="Z6" s="1572"/>
      <c r="AA6" s="1610" t="s">
        <v>1574</v>
      </c>
      <c r="AB6" s="1610"/>
      <c r="AC6" s="1495"/>
      <c r="AD6" s="1611" t="s">
        <v>1575</v>
      </c>
      <c r="AE6" s="1590" t="s">
        <v>1576</v>
      </c>
      <c r="AF6" s="1592" t="s">
        <v>1577</v>
      </c>
      <c r="AG6" s="1496"/>
      <c r="AH6" s="1594" t="s">
        <v>1578</v>
      </c>
      <c r="AI6" s="1596" t="s">
        <v>1579</v>
      </c>
      <c r="AJ6" s="1598" t="s">
        <v>1580</v>
      </c>
      <c r="AK6" s="1497"/>
      <c r="AL6" s="1609"/>
    </row>
    <row r="7" spans="1:40" s="1504" customFormat="1" ht="22" customHeight="1">
      <c r="A7" s="1573"/>
      <c r="B7" s="1494" t="s">
        <v>3</v>
      </c>
      <c r="C7" s="1494" t="s">
        <v>4</v>
      </c>
      <c r="D7" s="1574" t="s">
        <v>1581</v>
      </c>
      <c r="E7" s="1498" t="s">
        <v>1582</v>
      </c>
      <c r="F7" s="1572"/>
      <c r="G7" s="1494" t="s">
        <v>3</v>
      </c>
      <c r="H7" s="1494" t="s">
        <v>4</v>
      </c>
      <c r="I7" s="1498" t="s">
        <v>1583</v>
      </c>
      <c r="J7" s="1498" t="s">
        <v>1582</v>
      </c>
      <c r="K7" s="1572"/>
      <c r="L7" s="1494" t="s">
        <v>3</v>
      </c>
      <c r="M7" s="1494" t="s">
        <v>4</v>
      </c>
      <c r="N7" s="1498" t="s">
        <v>1583</v>
      </c>
      <c r="O7" s="1494" t="s">
        <v>3</v>
      </c>
      <c r="P7" s="1494" t="s">
        <v>4</v>
      </c>
      <c r="Q7" s="1498" t="s">
        <v>1582</v>
      </c>
      <c r="R7" s="1494" t="s">
        <v>5</v>
      </c>
      <c r="S7" s="1572"/>
      <c r="T7" s="1494" t="s">
        <v>3</v>
      </c>
      <c r="U7" s="1494" t="s">
        <v>4</v>
      </c>
      <c r="V7" s="1499" t="s">
        <v>1583</v>
      </c>
      <c r="W7" s="1498" t="s">
        <v>1582</v>
      </c>
      <c r="X7" s="1572"/>
      <c r="Y7" s="1498" t="s">
        <v>5</v>
      </c>
      <c r="Z7" s="1572"/>
      <c r="AA7" s="1498" t="s">
        <v>1583</v>
      </c>
      <c r="AB7" s="1498" t="s">
        <v>1582</v>
      </c>
      <c r="AC7" s="1500"/>
      <c r="AD7" s="1612"/>
      <c r="AE7" s="1591"/>
      <c r="AF7" s="1593"/>
      <c r="AG7" s="1501"/>
      <c r="AH7" s="1595"/>
      <c r="AI7" s="1597"/>
      <c r="AJ7" s="1599"/>
      <c r="AK7" s="1502"/>
      <c r="AL7" s="1503"/>
    </row>
    <row r="8" spans="1:40" ht="18" customHeight="1">
      <c r="A8" s="1505" t="s">
        <v>6</v>
      </c>
      <c r="B8" s="1505">
        <f>'[1]FP1_centre-wise_budget2020'!B8</f>
        <v>220500</v>
      </c>
      <c r="C8" s="1505">
        <f>'[1]FP1_centre-wise_budget2020'!C8</f>
        <v>185000</v>
      </c>
      <c r="D8" s="232">
        <f>B8+C8</f>
        <v>405500</v>
      </c>
      <c r="E8" s="1575">
        <f>(D8)*90%</f>
        <v>364950</v>
      </c>
      <c r="F8" s="1506"/>
      <c r="G8" s="1505">
        <f>'[1]FP3_centre-wise_budget2020'!B8</f>
        <v>770000</v>
      </c>
      <c r="H8" s="1505">
        <f>'[1]FP3_centre-wise_budget2020'!C8</f>
        <v>115000</v>
      </c>
      <c r="I8" s="232">
        <f>G8+H8</f>
        <v>885000</v>
      </c>
      <c r="J8" s="232">
        <f>(I8)*90%</f>
        <v>796500</v>
      </c>
      <c r="K8" s="1506"/>
      <c r="L8" s="1505">
        <f>'[1]FP4_centre-wise_budget2020'!B8</f>
        <v>1697000</v>
      </c>
      <c r="M8" s="1505">
        <f>'[1]ICRISAT Budget 2020'!D22</f>
        <v>337351</v>
      </c>
      <c r="N8" s="232">
        <f>L8+M8</f>
        <v>2034351</v>
      </c>
      <c r="O8" s="1506">
        <v>0</v>
      </c>
      <c r="P8" s="1506">
        <v>0</v>
      </c>
      <c r="Q8" s="1506">
        <f>(N8)*90%</f>
        <v>1830915.9000000001</v>
      </c>
      <c r="R8" s="232">
        <f>O8+P8</f>
        <v>0</v>
      </c>
      <c r="S8" s="1506"/>
      <c r="T8" s="1505">
        <f>'[2]FP5_centre-wise_budget2020'!B8</f>
        <v>715000</v>
      </c>
      <c r="U8" s="1505">
        <f>'[2]FP5_centre-wise_budget2020'!C8</f>
        <v>205000</v>
      </c>
      <c r="V8" s="232">
        <f>T8+U8</f>
        <v>920000</v>
      </c>
      <c r="W8" s="232">
        <f>(V8)*90%</f>
        <v>828000</v>
      </c>
      <c r="X8" s="1506"/>
      <c r="Y8" s="1506">
        <v>0</v>
      </c>
      <c r="Z8" s="1506"/>
      <c r="AA8" s="231">
        <f>[1]Summary_MPAB2020!C8</f>
        <v>100000</v>
      </c>
      <c r="AB8" s="231">
        <f>(AA8*90%)</f>
        <v>90000</v>
      </c>
      <c r="AC8" s="1505"/>
      <c r="AD8" s="1505">
        <f t="shared" ref="AD8:AD16" si="0">D8+I8+N8+R8+V8+AA8</f>
        <v>4344851</v>
      </c>
      <c r="AE8" s="1505">
        <f>[1]Calculations_CoA_FPs!C15</f>
        <v>196000</v>
      </c>
      <c r="AF8" s="1507">
        <f t="shared" ref="AF8:AF17" si="1">AD8+AE8</f>
        <v>4540851</v>
      </c>
      <c r="AG8" s="1508"/>
      <c r="AH8" s="1509">
        <f>AD8*90%</f>
        <v>3910365.9</v>
      </c>
      <c r="AI8" s="1510">
        <f>AE8*90%</f>
        <v>176400</v>
      </c>
      <c r="AJ8" s="1511">
        <f t="shared" ref="AJ8:AJ16" si="2">AH8+AI8</f>
        <v>4086765.9</v>
      </c>
      <c r="AK8" s="1512"/>
      <c r="AL8" s="1513">
        <f>AF8*90%+(10631)</f>
        <v>4097396.9</v>
      </c>
      <c r="AN8" s="1514"/>
    </row>
    <row r="9" spans="1:40" ht="18" customHeight="1">
      <c r="A9" s="1505" t="s">
        <v>7</v>
      </c>
      <c r="B9" s="1505">
        <f>'[1]FP1_centre-wise_budget2020'!B9</f>
        <v>55000</v>
      </c>
      <c r="C9" s="1505">
        <f>'[1]FP1_centre-wise_budget2020'!C9</f>
        <v>90000</v>
      </c>
      <c r="D9" s="232">
        <f>B9+C9</f>
        <v>145000</v>
      </c>
      <c r="E9" s="1575">
        <f t="shared" ref="E9:E17" si="3">(D9)*90%</f>
        <v>130500</v>
      </c>
      <c r="F9" s="1506"/>
      <c r="G9" s="1505">
        <f>'[1]FP3_centre-wise_budget2020'!B9</f>
        <v>210000</v>
      </c>
      <c r="H9" s="1505">
        <v>0</v>
      </c>
      <c r="I9" s="232">
        <f t="shared" ref="I9:I17" si="4">G9+H9</f>
        <v>210000</v>
      </c>
      <c r="J9" s="232">
        <f t="shared" ref="J9:J17" si="5">(I9)*90%</f>
        <v>189000</v>
      </c>
      <c r="K9" s="1506"/>
      <c r="L9" s="1505">
        <f>'[1]FP4_centre-wise_budget2020'!B9</f>
        <v>315500</v>
      </c>
      <c r="M9" s="1505">
        <f>'[1]FP4_centre-wise_budget2020'!C9</f>
        <v>0</v>
      </c>
      <c r="N9" s="232">
        <f t="shared" ref="N9:N16" si="6">L9+M9</f>
        <v>315500</v>
      </c>
      <c r="O9" s="1506">
        <v>0</v>
      </c>
      <c r="P9" s="1506">
        <v>0</v>
      </c>
      <c r="Q9" s="1506">
        <f t="shared" ref="Q9:Q17" si="7">(N9)*90%</f>
        <v>283950</v>
      </c>
      <c r="R9" s="232">
        <f t="shared" ref="R9:R16" si="8">O9+P9</f>
        <v>0</v>
      </c>
      <c r="S9" s="1506"/>
      <c r="T9" s="1505">
        <f>'[2]FP5_centre-wise_budget2020'!B9</f>
        <v>83000</v>
      </c>
      <c r="U9" s="1505">
        <f>'[2]FP5_centre-wise_budget2020'!C9</f>
        <v>20000</v>
      </c>
      <c r="V9" s="232">
        <f t="shared" ref="V9:V16" si="9">T9+U9</f>
        <v>103000</v>
      </c>
      <c r="W9" s="232">
        <f t="shared" ref="W9:W17" si="10">(V9)*90%</f>
        <v>92700</v>
      </c>
      <c r="X9" s="1506"/>
      <c r="Y9" s="1506">
        <v>0</v>
      </c>
      <c r="Z9" s="1506"/>
      <c r="AA9" s="231">
        <v>0</v>
      </c>
      <c r="AB9" s="231">
        <f t="shared" ref="AB9:AB17" si="11">(AA9*90%)</f>
        <v>0</v>
      </c>
      <c r="AC9" s="1505"/>
      <c r="AD9" s="1505">
        <f t="shared" si="0"/>
        <v>773500</v>
      </c>
      <c r="AE9" s="1505">
        <f>[1]Calculations_CoA_FPs!C23</f>
        <v>206000</v>
      </c>
      <c r="AF9" s="1507">
        <f t="shared" si="1"/>
        <v>979500</v>
      </c>
      <c r="AG9" s="1508"/>
      <c r="AH9" s="1509">
        <f t="shared" ref="AH9:AI17" si="12">AD9*90%</f>
        <v>696150</v>
      </c>
      <c r="AI9" s="1510">
        <f t="shared" si="12"/>
        <v>185400</v>
      </c>
      <c r="AJ9" s="1511">
        <f t="shared" si="2"/>
        <v>881550</v>
      </c>
      <c r="AK9" s="1512"/>
      <c r="AL9" s="1513">
        <f t="shared" ref="AL9:AL16" si="13">AF9*90%</f>
        <v>881550</v>
      </c>
    </row>
    <row r="10" spans="1:40" ht="18" customHeight="1">
      <c r="A10" s="1505" t="s">
        <v>8</v>
      </c>
      <c r="B10" s="1505">
        <f>'[1]FP1_centre-wise_budget2020'!B10</f>
        <v>210000</v>
      </c>
      <c r="C10" s="1505">
        <f>'[1]FP1_centre-wise_budget2020'!C10</f>
        <v>115000</v>
      </c>
      <c r="D10" s="232">
        <f>B10+C10</f>
        <v>325000</v>
      </c>
      <c r="E10" s="1575">
        <f t="shared" si="3"/>
        <v>292500</v>
      </c>
      <c r="F10" s="1506"/>
      <c r="G10" s="1505">
        <f>'[1]FP3_centre-wise_budget2020'!B10</f>
        <v>239000</v>
      </c>
      <c r="H10" s="1505">
        <f>'[1]FP3_centre-wise_budget2020'!C10</f>
        <v>85000</v>
      </c>
      <c r="I10" s="232">
        <f t="shared" si="4"/>
        <v>324000</v>
      </c>
      <c r="J10" s="232">
        <f t="shared" si="5"/>
        <v>291600</v>
      </c>
      <c r="K10" s="1506"/>
      <c r="L10" s="1505">
        <f>'[1]FP4_centre-wise_budget2020'!B10</f>
        <v>0</v>
      </c>
      <c r="M10" s="1505">
        <f>'[1]FP4_centre-wise_budget2020'!C10</f>
        <v>0</v>
      </c>
      <c r="N10" s="232">
        <f t="shared" si="6"/>
        <v>0</v>
      </c>
      <c r="O10" s="1506">
        <v>0</v>
      </c>
      <c r="P10" s="1506">
        <v>0</v>
      </c>
      <c r="Q10" s="1506">
        <f t="shared" si="7"/>
        <v>0</v>
      </c>
      <c r="R10" s="232">
        <f t="shared" si="8"/>
        <v>0</v>
      </c>
      <c r="S10" s="1506"/>
      <c r="T10" s="1505">
        <v>0</v>
      </c>
      <c r="U10" s="1505">
        <v>0</v>
      </c>
      <c r="V10" s="232">
        <f t="shared" si="9"/>
        <v>0</v>
      </c>
      <c r="W10" s="232">
        <f t="shared" si="10"/>
        <v>0</v>
      </c>
      <c r="X10" s="1506"/>
      <c r="Y10" s="1506">
        <v>0</v>
      </c>
      <c r="Z10" s="1506"/>
      <c r="AA10" s="231">
        <f>[1]Summary_MPAB2020!C10</f>
        <v>30000</v>
      </c>
      <c r="AB10" s="231">
        <f t="shared" si="11"/>
        <v>27000</v>
      </c>
      <c r="AC10" s="1505"/>
      <c r="AD10" s="1505">
        <f t="shared" si="0"/>
        <v>679000</v>
      </c>
      <c r="AE10" s="1505">
        <f>[1]Calculations_CoA_FPs!C28</f>
        <v>32000</v>
      </c>
      <c r="AF10" s="1507">
        <f t="shared" si="1"/>
        <v>711000</v>
      </c>
      <c r="AG10" s="1508"/>
      <c r="AH10" s="1509">
        <f t="shared" si="12"/>
        <v>611100</v>
      </c>
      <c r="AI10" s="1510">
        <f t="shared" si="12"/>
        <v>28800</v>
      </c>
      <c r="AJ10" s="1511">
        <f t="shared" si="2"/>
        <v>639900</v>
      </c>
      <c r="AK10" s="1512"/>
      <c r="AL10" s="1513">
        <f t="shared" si="13"/>
        <v>639900</v>
      </c>
    </row>
    <row r="11" spans="1:40" ht="18" customHeight="1">
      <c r="A11" s="1505" t="s">
        <v>9</v>
      </c>
      <c r="B11" s="1505">
        <f>'[1]FP1_centre-wise_budget2020'!B11</f>
        <v>295000</v>
      </c>
      <c r="C11" s="1505">
        <f>'[1]FP1_centre-wise_budget2020'!C11</f>
        <v>105000</v>
      </c>
      <c r="D11" s="232">
        <f>B11+C11</f>
        <v>400000</v>
      </c>
      <c r="E11" s="1575">
        <f t="shared" si="3"/>
        <v>360000</v>
      </c>
      <c r="F11" s="1506"/>
      <c r="G11" s="1505">
        <f>'[1]FP3_centre-wise_budget2020'!B11</f>
        <v>231500</v>
      </c>
      <c r="H11" s="1505">
        <f>'[1]FP3_centre-wise_budget2020'!C11</f>
        <v>95000</v>
      </c>
      <c r="I11" s="232">
        <f t="shared" si="4"/>
        <v>326500</v>
      </c>
      <c r="J11" s="232">
        <f t="shared" si="5"/>
        <v>293850</v>
      </c>
      <c r="K11" s="1506"/>
      <c r="L11" s="1505">
        <f>'[1]FP4_centre-wise_budget2020'!B11</f>
        <v>325000</v>
      </c>
      <c r="M11" s="1505">
        <f>'[1]FP4_centre-wise_budget2020'!C11</f>
        <v>0</v>
      </c>
      <c r="N11" s="232">
        <f t="shared" si="6"/>
        <v>325000</v>
      </c>
      <c r="O11" s="1506">
        <v>0</v>
      </c>
      <c r="P11" s="1506">
        <v>0</v>
      </c>
      <c r="Q11" s="1506">
        <f t="shared" si="7"/>
        <v>292500</v>
      </c>
      <c r="R11" s="232">
        <f t="shared" si="8"/>
        <v>0</v>
      </c>
      <c r="S11" s="1506"/>
      <c r="T11" s="1505">
        <f>'[2]FP5_centre-wise_budget2020'!B11</f>
        <v>112000</v>
      </c>
      <c r="U11" s="1505">
        <f>'[2]FP5_centre-wise_budget2020'!C11</f>
        <v>15000</v>
      </c>
      <c r="V11" s="232">
        <f t="shared" si="9"/>
        <v>127000</v>
      </c>
      <c r="W11" s="232">
        <f t="shared" si="10"/>
        <v>114300</v>
      </c>
      <c r="X11" s="1506"/>
      <c r="Y11" s="1506">
        <v>0</v>
      </c>
      <c r="Z11" s="1506"/>
      <c r="AA11" s="231">
        <v>0</v>
      </c>
      <c r="AB11" s="231">
        <f t="shared" si="11"/>
        <v>0</v>
      </c>
      <c r="AC11" s="1505"/>
      <c r="AD11" s="1505">
        <f t="shared" si="0"/>
        <v>1178500</v>
      </c>
      <c r="AE11" s="1505">
        <f>[1]Calculations_CoA_FPs!C38</f>
        <v>83500</v>
      </c>
      <c r="AF11" s="1507">
        <f t="shared" si="1"/>
        <v>1262000</v>
      </c>
      <c r="AG11" s="1508"/>
      <c r="AH11" s="1509">
        <f t="shared" si="12"/>
        <v>1060650</v>
      </c>
      <c r="AI11" s="1510">
        <f t="shared" si="12"/>
        <v>75150</v>
      </c>
      <c r="AJ11" s="1511">
        <f t="shared" si="2"/>
        <v>1135800</v>
      </c>
      <c r="AK11" s="1512"/>
      <c r="AL11" s="1513">
        <f t="shared" si="13"/>
        <v>1135800</v>
      </c>
    </row>
    <row r="12" spans="1:40" ht="18" customHeight="1">
      <c r="A12" s="1505" t="s">
        <v>10</v>
      </c>
      <c r="B12" s="1505">
        <v>0</v>
      </c>
      <c r="C12" s="1505">
        <v>0</v>
      </c>
      <c r="D12" s="231">
        <v>0</v>
      </c>
      <c r="E12" s="1575">
        <f t="shared" si="3"/>
        <v>0</v>
      </c>
      <c r="F12" s="1506"/>
      <c r="G12" s="1505">
        <v>0</v>
      </c>
      <c r="H12" s="1505">
        <v>0</v>
      </c>
      <c r="I12" s="232">
        <f t="shared" si="4"/>
        <v>0</v>
      </c>
      <c r="J12" s="232">
        <f t="shared" si="5"/>
        <v>0</v>
      </c>
      <c r="K12" s="1506"/>
      <c r="L12" s="1505">
        <f>'[1]FP4_centre-wise_budget2020'!B12</f>
        <v>80000</v>
      </c>
      <c r="M12" s="1505">
        <f>'[1]FP4_centre-wise_budget2020'!C12</f>
        <v>0</v>
      </c>
      <c r="N12" s="232">
        <f t="shared" si="6"/>
        <v>80000</v>
      </c>
      <c r="O12" s="1506">
        <v>0</v>
      </c>
      <c r="P12" s="1506">
        <v>0</v>
      </c>
      <c r="Q12" s="1506">
        <f t="shared" si="7"/>
        <v>72000</v>
      </c>
      <c r="R12" s="232">
        <f t="shared" si="8"/>
        <v>0</v>
      </c>
      <c r="S12" s="1506"/>
      <c r="T12" s="1505">
        <v>0</v>
      </c>
      <c r="U12" s="1505">
        <v>0</v>
      </c>
      <c r="V12" s="232">
        <f t="shared" si="9"/>
        <v>0</v>
      </c>
      <c r="W12" s="232">
        <f t="shared" si="10"/>
        <v>0</v>
      </c>
      <c r="X12" s="1506"/>
      <c r="Y12" s="1506">
        <v>0</v>
      </c>
      <c r="Z12" s="1506"/>
      <c r="AA12" s="231">
        <v>0</v>
      </c>
      <c r="AB12" s="231">
        <f t="shared" si="11"/>
        <v>0</v>
      </c>
      <c r="AC12" s="1505"/>
      <c r="AD12" s="1505">
        <f t="shared" si="0"/>
        <v>80000</v>
      </c>
      <c r="AE12" s="1505">
        <f>[1]Calculations_CoA_FPs!C41</f>
        <v>10000</v>
      </c>
      <c r="AF12" s="1507">
        <f t="shared" si="1"/>
        <v>90000</v>
      </c>
      <c r="AG12" s="1508"/>
      <c r="AH12" s="1509">
        <f t="shared" si="12"/>
        <v>72000</v>
      </c>
      <c r="AI12" s="1510">
        <f t="shared" si="12"/>
        <v>9000</v>
      </c>
      <c r="AJ12" s="1511">
        <f t="shared" si="2"/>
        <v>81000</v>
      </c>
      <c r="AK12" s="1512"/>
      <c r="AL12" s="1513">
        <f t="shared" si="13"/>
        <v>81000</v>
      </c>
    </row>
    <row r="13" spans="1:40" ht="18" customHeight="1">
      <c r="A13" s="1505" t="s">
        <v>11</v>
      </c>
      <c r="B13" s="1505">
        <v>0</v>
      </c>
      <c r="C13" s="1505">
        <v>0</v>
      </c>
      <c r="D13" s="231">
        <v>0</v>
      </c>
      <c r="E13" s="1575">
        <f t="shared" si="3"/>
        <v>0</v>
      </c>
      <c r="F13" s="1506"/>
      <c r="G13" s="1505">
        <v>0</v>
      </c>
      <c r="H13" s="1505">
        <v>0</v>
      </c>
      <c r="I13" s="232">
        <f t="shared" si="4"/>
        <v>0</v>
      </c>
      <c r="J13" s="232">
        <f t="shared" si="5"/>
        <v>0</v>
      </c>
      <c r="K13" s="1506"/>
      <c r="L13" s="1505">
        <f>'[1]FP4_centre-wise_budget2020'!B13</f>
        <v>70000</v>
      </c>
      <c r="M13" s="1505">
        <f>'[1]FP4_centre-wise_budget2020'!C13</f>
        <v>0</v>
      </c>
      <c r="N13" s="232">
        <f t="shared" si="6"/>
        <v>70000</v>
      </c>
      <c r="O13" s="1506">
        <v>0</v>
      </c>
      <c r="P13" s="1506">
        <v>0</v>
      </c>
      <c r="Q13" s="1506">
        <f t="shared" si="7"/>
        <v>63000</v>
      </c>
      <c r="R13" s="232">
        <f t="shared" si="8"/>
        <v>0</v>
      </c>
      <c r="S13" s="1506"/>
      <c r="T13" s="1505">
        <v>0</v>
      </c>
      <c r="U13" s="1505">
        <v>0</v>
      </c>
      <c r="V13" s="232">
        <f t="shared" si="9"/>
        <v>0</v>
      </c>
      <c r="W13" s="232">
        <f t="shared" si="10"/>
        <v>0</v>
      </c>
      <c r="X13" s="1506"/>
      <c r="Y13" s="1506">
        <v>0</v>
      </c>
      <c r="Z13" s="1506"/>
      <c r="AA13" s="231">
        <f>[1]Summary_MPAB2020!C13</f>
        <v>20000</v>
      </c>
      <c r="AB13" s="231">
        <f t="shared" si="11"/>
        <v>18000</v>
      </c>
      <c r="AC13" s="1505"/>
      <c r="AD13" s="1505">
        <f t="shared" si="0"/>
        <v>90000</v>
      </c>
      <c r="AE13" s="1505">
        <v>0</v>
      </c>
      <c r="AF13" s="1507">
        <f t="shared" si="1"/>
        <v>90000</v>
      </c>
      <c r="AG13" s="1508"/>
      <c r="AH13" s="1509">
        <f t="shared" si="12"/>
        <v>81000</v>
      </c>
      <c r="AI13" s="1510">
        <f t="shared" si="12"/>
        <v>0</v>
      </c>
      <c r="AJ13" s="1511">
        <f t="shared" si="2"/>
        <v>81000</v>
      </c>
      <c r="AK13" s="1512"/>
      <c r="AL13" s="1513">
        <f t="shared" si="13"/>
        <v>81000</v>
      </c>
    </row>
    <row r="14" spans="1:40" ht="18" customHeight="1">
      <c r="A14" s="1505" t="s">
        <v>12</v>
      </c>
      <c r="B14" s="1505">
        <v>0</v>
      </c>
      <c r="C14" s="1505">
        <v>0</v>
      </c>
      <c r="D14" s="231">
        <v>0</v>
      </c>
      <c r="E14" s="1575">
        <f t="shared" si="3"/>
        <v>0</v>
      </c>
      <c r="F14" s="1506"/>
      <c r="G14" s="1505">
        <f>'[1]FP3_centre-wise_budget2020'!B14</f>
        <v>71000</v>
      </c>
      <c r="H14" s="1505">
        <f>'[1]FP3_centre-wise_budget2020'!C14</f>
        <v>20000</v>
      </c>
      <c r="I14" s="232">
        <f t="shared" si="4"/>
        <v>91000</v>
      </c>
      <c r="J14" s="232">
        <f t="shared" si="5"/>
        <v>81900</v>
      </c>
      <c r="K14" s="1506"/>
      <c r="L14" s="1505">
        <f>'[1]FP4_centre-wise_budget2020'!B14</f>
        <v>60000</v>
      </c>
      <c r="M14" s="1505">
        <f>'[1]FP4_centre-wise_budget2020'!C14</f>
        <v>0</v>
      </c>
      <c r="N14" s="232">
        <f t="shared" si="6"/>
        <v>60000</v>
      </c>
      <c r="O14" s="1506">
        <v>0</v>
      </c>
      <c r="P14" s="1506">
        <v>0</v>
      </c>
      <c r="Q14" s="1506">
        <f t="shared" si="7"/>
        <v>54000</v>
      </c>
      <c r="R14" s="232">
        <f t="shared" si="8"/>
        <v>0</v>
      </c>
      <c r="S14" s="1506"/>
      <c r="T14" s="1505">
        <f>'[2]FP5_centre-wise_budget2020'!D14</f>
        <v>65000</v>
      </c>
      <c r="U14" s="1505">
        <v>0</v>
      </c>
      <c r="V14" s="232">
        <f t="shared" si="9"/>
        <v>65000</v>
      </c>
      <c r="W14" s="232">
        <f t="shared" si="10"/>
        <v>58500</v>
      </c>
      <c r="X14" s="1506"/>
      <c r="Y14" s="1506">
        <v>0</v>
      </c>
      <c r="Z14" s="1506"/>
      <c r="AA14" s="231">
        <v>0</v>
      </c>
      <c r="AB14" s="231">
        <f t="shared" si="11"/>
        <v>0</v>
      </c>
      <c r="AC14" s="1505"/>
      <c r="AD14" s="1505">
        <f t="shared" si="0"/>
        <v>216000</v>
      </c>
      <c r="AE14" s="1505">
        <f>[1]Calculations_CoA_FPs!C46</f>
        <v>20000</v>
      </c>
      <c r="AF14" s="1507">
        <f t="shared" si="1"/>
        <v>236000</v>
      </c>
      <c r="AG14" s="1508"/>
      <c r="AH14" s="1509">
        <f t="shared" si="12"/>
        <v>194400</v>
      </c>
      <c r="AI14" s="1510">
        <f t="shared" si="12"/>
        <v>18000</v>
      </c>
      <c r="AJ14" s="1511">
        <f t="shared" si="2"/>
        <v>212400</v>
      </c>
      <c r="AK14" s="1512"/>
      <c r="AL14" s="1513">
        <f t="shared" si="13"/>
        <v>212400</v>
      </c>
    </row>
    <row r="15" spans="1:40" ht="18" customHeight="1">
      <c r="A15" s="1505" t="s">
        <v>13</v>
      </c>
      <c r="B15" s="1505">
        <v>0</v>
      </c>
      <c r="C15" s="1505">
        <v>0</v>
      </c>
      <c r="D15" s="231">
        <v>0</v>
      </c>
      <c r="E15" s="1575">
        <f t="shared" si="3"/>
        <v>0</v>
      </c>
      <c r="F15" s="1506"/>
      <c r="G15" s="1505">
        <f>'[1]FP3_centre-wise_budget2020'!B15</f>
        <v>57500</v>
      </c>
      <c r="H15" s="1505">
        <v>0</v>
      </c>
      <c r="I15" s="232">
        <f t="shared" si="4"/>
        <v>57500</v>
      </c>
      <c r="J15" s="232">
        <f t="shared" si="5"/>
        <v>51750</v>
      </c>
      <c r="K15" s="1506"/>
      <c r="L15" s="1505">
        <f>'[1]FP4_centre-wise_budget2020'!B15</f>
        <v>2500</v>
      </c>
      <c r="M15" s="1505">
        <f>'[1]FP4_centre-wise_budget2020'!C15</f>
        <v>13000</v>
      </c>
      <c r="N15" s="232">
        <f t="shared" si="6"/>
        <v>15500</v>
      </c>
      <c r="O15" s="1506">
        <v>0</v>
      </c>
      <c r="P15" s="1506">
        <v>0</v>
      </c>
      <c r="Q15" s="1506">
        <f t="shared" si="7"/>
        <v>13950</v>
      </c>
      <c r="R15" s="232">
        <f t="shared" si="8"/>
        <v>0</v>
      </c>
      <c r="S15" s="1506"/>
      <c r="T15" s="1505">
        <f>'[2]FP5_centre-wise_budget2020'!D15</f>
        <v>40000</v>
      </c>
      <c r="U15" s="1505"/>
      <c r="V15" s="232">
        <f t="shared" si="9"/>
        <v>40000</v>
      </c>
      <c r="W15" s="232">
        <f t="shared" si="10"/>
        <v>36000</v>
      </c>
      <c r="X15" s="1506"/>
      <c r="Y15" s="1506">
        <v>0</v>
      </c>
      <c r="Z15" s="1506"/>
      <c r="AA15" s="231">
        <v>0</v>
      </c>
      <c r="AB15" s="231">
        <f t="shared" si="11"/>
        <v>0</v>
      </c>
      <c r="AC15" s="1505"/>
      <c r="AD15" s="1505">
        <f t="shared" si="0"/>
        <v>113000</v>
      </c>
      <c r="AE15" s="1505">
        <f>[1]Calculations_CoA_FPs!C50</f>
        <v>20000</v>
      </c>
      <c r="AF15" s="1507">
        <f t="shared" si="1"/>
        <v>133000</v>
      </c>
      <c r="AG15" s="1508"/>
      <c r="AH15" s="1509">
        <f t="shared" si="12"/>
        <v>101700</v>
      </c>
      <c r="AI15" s="1510">
        <f t="shared" si="12"/>
        <v>18000</v>
      </c>
      <c r="AJ15" s="1511">
        <f t="shared" si="2"/>
        <v>119700</v>
      </c>
      <c r="AK15" s="1512"/>
      <c r="AL15" s="1513">
        <f t="shared" si="13"/>
        <v>119700</v>
      </c>
    </row>
    <row r="16" spans="1:40" ht="18" customHeight="1">
      <c r="A16" s="1505" t="s">
        <v>14</v>
      </c>
      <c r="B16" s="1505">
        <v>0</v>
      </c>
      <c r="C16" s="1505">
        <v>0</v>
      </c>
      <c r="D16" s="231">
        <v>0</v>
      </c>
      <c r="E16" s="1575">
        <f t="shared" si="3"/>
        <v>0</v>
      </c>
      <c r="F16" s="1506"/>
      <c r="G16" s="1505">
        <v>0</v>
      </c>
      <c r="H16" s="1505">
        <v>0</v>
      </c>
      <c r="I16" s="232">
        <f t="shared" si="4"/>
        <v>0</v>
      </c>
      <c r="J16" s="232">
        <f t="shared" si="5"/>
        <v>0</v>
      </c>
      <c r="K16" s="1506"/>
      <c r="L16" s="1505">
        <f>'[1]FP4_centre-wise_budget2020'!B16</f>
        <v>0</v>
      </c>
      <c r="M16" s="1505">
        <f>'[1]FP4_centre-wise_budget2020'!C16</f>
        <v>40000</v>
      </c>
      <c r="N16" s="232">
        <f t="shared" si="6"/>
        <v>40000</v>
      </c>
      <c r="O16" s="1506">
        <v>0</v>
      </c>
      <c r="P16" s="1506">
        <v>0</v>
      </c>
      <c r="Q16" s="1506">
        <f t="shared" si="7"/>
        <v>36000</v>
      </c>
      <c r="R16" s="232">
        <f t="shared" si="8"/>
        <v>0</v>
      </c>
      <c r="S16" s="1506"/>
      <c r="T16" s="1505">
        <v>0</v>
      </c>
      <c r="U16" s="1505">
        <v>0</v>
      </c>
      <c r="V16" s="232">
        <f t="shared" si="9"/>
        <v>0</v>
      </c>
      <c r="W16" s="232">
        <f t="shared" si="10"/>
        <v>0</v>
      </c>
      <c r="X16" s="1506"/>
      <c r="Y16" s="1506">
        <v>0</v>
      </c>
      <c r="Z16" s="1506"/>
      <c r="AA16" s="231">
        <f>[1]Summary_MPAB2020!C16</f>
        <v>100000</v>
      </c>
      <c r="AB16" s="231">
        <f t="shared" si="11"/>
        <v>90000</v>
      </c>
      <c r="AC16" s="1505"/>
      <c r="AD16" s="1505">
        <f t="shared" si="0"/>
        <v>140000</v>
      </c>
      <c r="AE16" s="1505">
        <v>0</v>
      </c>
      <c r="AF16" s="1507">
        <f t="shared" si="1"/>
        <v>140000</v>
      </c>
      <c r="AG16" s="1508"/>
      <c r="AH16" s="1509">
        <f t="shared" si="12"/>
        <v>126000</v>
      </c>
      <c r="AI16" s="1510">
        <f t="shared" si="12"/>
        <v>0</v>
      </c>
      <c r="AJ16" s="1511">
        <f t="shared" si="2"/>
        <v>126000</v>
      </c>
      <c r="AK16" s="1512"/>
      <c r="AL16" s="1513">
        <f t="shared" si="13"/>
        <v>126000</v>
      </c>
    </row>
    <row r="17" spans="1:40" ht="18" customHeight="1" thickBot="1">
      <c r="A17" s="1505" t="s">
        <v>1584</v>
      </c>
      <c r="B17" s="1505"/>
      <c r="C17" s="1505"/>
      <c r="D17" s="231"/>
      <c r="E17" s="1575">
        <f t="shared" si="3"/>
        <v>0</v>
      </c>
      <c r="F17" s="1506"/>
      <c r="G17" s="1505">
        <v>0</v>
      </c>
      <c r="H17" s="1505">
        <v>0</v>
      </c>
      <c r="I17" s="232">
        <f t="shared" si="4"/>
        <v>0</v>
      </c>
      <c r="J17" s="232">
        <f t="shared" si="5"/>
        <v>0</v>
      </c>
      <c r="K17" s="1506"/>
      <c r="L17" s="1505">
        <v>0</v>
      </c>
      <c r="M17" s="1505">
        <v>0</v>
      </c>
      <c r="N17" s="232">
        <v>0</v>
      </c>
      <c r="O17" s="1506"/>
      <c r="P17" s="1506"/>
      <c r="Q17" s="1506">
        <f t="shared" si="7"/>
        <v>0</v>
      </c>
      <c r="R17" s="232"/>
      <c r="S17" s="1506"/>
      <c r="T17" s="1505">
        <v>0</v>
      </c>
      <c r="U17" s="1505">
        <v>0</v>
      </c>
      <c r="V17" s="232">
        <v>0</v>
      </c>
      <c r="W17" s="232">
        <f t="shared" si="10"/>
        <v>0</v>
      </c>
      <c r="X17" s="1506"/>
      <c r="Y17" s="1506">
        <v>1715000</v>
      </c>
      <c r="Z17" s="1506"/>
      <c r="AA17" s="231">
        <v>0</v>
      </c>
      <c r="AB17" s="231">
        <f t="shared" si="11"/>
        <v>0</v>
      </c>
      <c r="AC17" s="1515"/>
      <c r="AD17" s="1515">
        <f>Y17</f>
        <v>1715000</v>
      </c>
      <c r="AE17" s="1515">
        <v>0</v>
      </c>
      <c r="AF17" s="1516">
        <f t="shared" si="1"/>
        <v>1715000</v>
      </c>
      <c r="AG17" s="1517"/>
      <c r="AH17" s="1518">
        <v>0</v>
      </c>
      <c r="AI17" s="1519">
        <f t="shared" si="12"/>
        <v>0</v>
      </c>
      <c r="AJ17" s="1520">
        <v>0</v>
      </c>
      <c r="AK17" s="1512"/>
      <c r="AL17" s="1521"/>
    </row>
    <row r="18" spans="1:40" ht="35" customHeight="1">
      <c r="A18" s="1540" t="s">
        <v>15</v>
      </c>
      <c r="B18" s="234">
        <f>SUM(B8:B16)</f>
        <v>780500</v>
      </c>
      <c r="C18" s="234">
        <f>SUM(C8:C16)</f>
        <v>495000</v>
      </c>
      <c r="D18" s="235">
        <f>SUM(D8:D16)</f>
        <v>1275500</v>
      </c>
      <c r="E18" s="235">
        <f>SUM(E8:E17)</f>
        <v>1147950</v>
      </c>
      <c r="F18" s="1538"/>
      <c r="G18" s="234">
        <f>SUM(G8:G16)</f>
        <v>1579000</v>
      </c>
      <c r="H18" s="234">
        <f>SUM(H8:H16)</f>
        <v>315000</v>
      </c>
      <c r="I18" s="235">
        <f>SUM(I8:I16)</f>
        <v>1894000</v>
      </c>
      <c r="J18" s="235">
        <f>SUM(J8:J17)</f>
        <v>1704600</v>
      </c>
      <c r="K18" s="1538"/>
      <c r="L18" s="234">
        <f t="shared" ref="L18:R18" si="14">SUM(L8:L16)</f>
        <v>2550000</v>
      </c>
      <c r="M18" s="234">
        <f t="shared" si="14"/>
        <v>390351</v>
      </c>
      <c r="N18" s="235">
        <f>SUM(N8:N17)</f>
        <v>2940351</v>
      </c>
      <c r="O18" s="235">
        <f t="shared" si="14"/>
        <v>0</v>
      </c>
      <c r="P18" s="235">
        <f t="shared" si="14"/>
        <v>0</v>
      </c>
      <c r="Q18" s="235">
        <f>SUM(Q8:Q17)</f>
        <v>2646315.9000000004</v>
      </c>
      <c r="R18" s="235">
        <f t="shared" si="14"/>
        <v>0</v>
      </c>
      <c r="S18" s="1538"/>
      <c r="T18" s="234">
        <f>SUM(T8:T17)</f>
        <v>1015000</v>
      </c>
      <c r="U18" s="234">
        <f>SUM(U8:U17)</f>
        <v>240000</v>
      </c>
      <c r="V18" s="235">
        <f>SUM(V8:V17)</f>
        <v>1255000</v>
      </c>
      <c r="W18" s="235">
        <f>SUM(W8:W17)</f>
        <v>1129500</v>
      </c>
      <c r="X18" s="1538"/>
      <c r="Y18" s="235">
        <f>SUM(Y8:Y17)</f>
        <v>1715000</v>
      </c>
      <c r="Z18" s="1538"/>
      <c r="AA18" s="235">
        <f>SUM(AA8:AA17)</f>
        <v>250000</v>
      </c>
      <c r="AB18" s="235">
        <f>SUM(AB8:AB17)</f>
        <v>225000</v>
      </c>
      <c r="AC18" s="1523"/>
      <c r="AD18" s="1524">
        <f>SUM(AD8:AD17)</f>
        <v>9329851</v>
      </c>
      <c r="AE18" s="1524">
        <f>SUM(AE8:AE16)</f>
        <v>567500</v>
      </c>
      <c r="AF18" s="1522">
        <f>SUM(AF8:AF17)</f>
        <v>9897351</v>
      </c>
      <c r="AG18" s="1525"/>
      <c r="AH18" s="1526">
        <f>SUM(AH8:AH17)</f>
        <v>6853365.9000000004</v>
      </c>
      <c r="AI18" s="1527">
        <f>SUM(AI8:AI17)</f>
        <v>510750</v>
      </c>
      <c r="AJ18" s="1528">
        <f>SUM(AJ8:AJ17)</f>
        <v>7364115.9000000004</v>
      </c>
      <c r="AK18" s="1529"/>
      <c r="AL18" s="1530">
        <f>SUM(AL8:AL17)</f>
        <v>7374746.9000000004</v>
      </c>
      <c r="AM18" s="241"/>
      <c r="AN18" s="241"/>
    </row>
    <row r="19" spans="1:40" ht="24.5" customHeight="1">
      <c r="A19" s="1531" t="s">
        <v>1585</v>
      </c>
      <c r="B19" s="1532"/>
      <c r="C19" s="1532"/>
      <c r="D19" s="1533">
        <f>D18*90%</f>
        <v>1147950</v>
      </c>
      <c r="E19" s="1533"/>
      <c r="F19" s="1533"/>
      <c r="G19" s="1532"/>
      <c r="H19" s="1532"/>
      <c r="I19" s="1533">
        <f>I18*90%</f>
        <v>1704600</v>
      </c>
      <c r="J19" s="1533"/>
      <c r="K19" s="1533"/>
      <c r="L19" s="1532"/>
      <c r="M19" s="1532"/>
      <c r="N19" s="1534">
        <f>N18*90%</f>
        <v>2646315.9</v>
      </c>
      <c r="O19" s="1533"/>
      <c r="P19" s="1533"/>
      <c r="Q19" s="1533"/>
      <c r="R19" s="1533"/>
      <c r="S19" s="1533"/>
      <c r="T19" s="1532"/>
      <c r="U19" s="1532"/>
      <c r="V19" s="1533">
        <f>V18*90%</f>
        <v>1129500</v>
      </c>
      <c r="W19" s="1533"/>
      <c r="X19" s="1533"/>
      <c r="Y19" s="1533">
        <v>0</v>
      </c>
      <c r="Z19" s="1533"/>
      <c r="AA19" s="1533">
        <f>AA18*90%</f>
        <v>225000</v>
      </c>
      <c r="AB19" s="1533"/>
      <c r="AC19" s="1535"/>
      <c r="AD19" s="1536"/>
      <c r="AE19" s="1536"/>
      <c r="AF19" s="1536"/>
      <c r="AG19" s="1537"/>
      <c r="AH19" s="1536"/>
      <c r="AI19" s="1536"/>
      <c r="AJ19" s="1536"/>
      <c r="AK19" s="1538"/>
      <c r="AL19" s="1539"/>
      <c r="AM19" s="241"/>
      <c r="AN19" s="241"/>
    </row>
    <row r="20" spans="1:40" ht="32" customHeight="1">
      <c r="A20" s="1540" t="s">
        <v>16</v>
      </c>
      <c r="B20" s="234">
        <f>[1]Calculations_CoA_FPs!J4</f>
        <v>136875</v>
      </c>
      <c r="C20" s="234">
        <v>0</v>
      </c>
      <c r="D20" s="235">
        <f>SUM(B20:C20)</f>
        <v>136875</v>
      </c>
      <c r="E20" s="1541">
        <f>D20*90%</f>
        <v>123187.5</v>
      </c>
      <c r="F20" s="1538"/>
      <c r="G20" s="234">
        <f>[1]Calculations_CoA_FPs!J5</f>
        <v>126875</v>
      </c>
      <c r="H20" s="235">
        <v>0</v>
      </c>
      <c r="I20" s="235">
        <f>G20+H20</f>
        <v>126875</v>
      </c>
      <c r="J20" s="1541">
        <f>I20*90%</f>
        <v>114187.5</v>
      </c>
      <c r="K20" s="1538"/>
      <c r="L20" s="234">
        <f>+[1]Calculations_CoA_FPs!J6</f>
        <v>156875</v>
      </c>
      <c r="M20" s="234">
        <v>0</v>
      </c>
      <c r="N20" s="235">
        <f>L20+M20</f>
        <v>156875</v>
      </c>
      <c r="O20" s="235">
        <v>0</v>
      </c>
      <c r="P20" s="235">
        <v>0</v>
      </c>
      <c r="Q20" s="1541">
        <f>N20*90%</f>
        <v>141187.5</v>
      </c>
      <c r="R20" s="235">
        <v>0</v>
      </c>
      <c r="S20" s="1538"/>
      <c r="T20" s="234">
        <f>[1]Calculations_CoA_FPs!J7</f>
        <v>146875</v>
      </c>
      <c r="U20" s="234">
        <v>0</v>
      </c>
      <c r="V20" s="235">
        <f>T20+U20</f>
        <v>146875</v>
      </c>
      <c r="W20" s="1541">
        <f>V20*90%</f>
        <v>132187.5</v>
      </c>
      <c r="X20" s="1538"/>
      <c r="Y20" s="235">
        <v>0</v>
      </c>
      <c r="Z20" s="1538"/>
      <c r="AA20" s="235">
        <v>0</v>
      </c>
      <c r="AB20" s="235"/>
      <c r="AC20" s="1538"/>
      <c r="AD20" s="1536"/>
      <c r="AE20" s="1536"/>
      <c r="AF20" s="1536"/>
      <c r="AG20" s="1537"/>
      <c r="AH20" s="1536"/>
      <c r="AI20" s="1536"/>
      <c r="AJ20" s="1536"/>
      <c r="AK20" s="1538"/>
      <c r="AL20" s="1542"/>
    </row>
    <row r="21" spans="1:40" ht="32" customHeight="1">
      <c r="A21" s="1531" t="s">
        <v>1585</v>
      </c>
      <c r="B21" s="1576"/>
      <c r="C21" s="1576"/>
      <c r="D21" s="1533">
        <f>D20*90%</f>
        <v>123187.5</v>
      </c>
      <c r="E21" s="1533"/>
      <c r="F21" s="1535"/>
      <c r="G21" s="1576"/>
      <c r="H21" s="1535"/>
      <c r="I21" s="1534">
        <f>I20*90%</f>
        <v>114187.5</v>
      </c>
      <c r="J21" s="1534"/>
      <c r="K21" s="1535"/>
      <c r="L21" s="1576"/>
      <c r="M21" s="1576"/>
      <c r="N21" s="1533">
        <f>N20*90%</f>
        <v>141187.5</v>
      </c>
      <c r="O21" s="1535"/>
      <c r="P21" s="1535"/>
      <c r="Q21" s="1535"/>
      <c r="R21" s="1535"/>
      <c r="S21" s="1535"/>
      <c r="T21" s="1576"/>
      <c r="U21" s="1576"/>
      <c r="V21" s="1533">
        <f>V20*90%</f>
        <v>132187.5</v>
      </c>
      <c r="W21" s="1533"/>
      <c r="X21" s="1535"/>
      <c r="Y21" s="1535">
        <v>0</v>
      </c>
      <c r="Z21" s="1535"/>
      <c r="AA21" s="1535">
        <v>0</v>
      </c>
      <c r="AB21" s="1535"/>
      <c r="AC21" s="1543"/>
      <c r="AD21" s="1544"/>
      <c r="AE21" s="1544"/>
      <c r="AF21" s="1545"/>
      <c r="AG21" s="1546"/>
      <c r="AH21" s="1547"/>
      <c r="AI21" s="1545"/>
      <c r="AJ21" s="1544"/>
      <c r="AK21" s="1548"/>
      <c r="AL21" s="1549"/>
    </row>
    <row r="22" spans="1:40" s="237" customFormat="1" ht="32" customHeight="1">
      <c r="A22" s="1577" t="s">
        <v>17</v>
      </c>
      <c r="B22" s="236">
        <v>0</v>
      </c>
      <c r="C22" s="236"/>
      <c r="D22" s="236"/>
      <c r="E22" s="236"/>
      <c r="F22" s="1550"/>
      <c r="G22" s="236">
        <v>0</v>
      </c>
      <c r="H22" s="236">
        <v>0</v>
      </c>
      <c r="I22" s="236">
        <v>0</v>
      </c>
      <c r="J22" s="236"/>
      <c r="K22" s="1550"/>
      <c r="L22" s="236">
        <v>0</v>
      </c>
      <c r="M22" s="236">
        <v>0</v>
      </c>
      <c r="N22" s="236">
        <v>0</v>
      </c>
      <c r="O22" s="236">
        <v>0</v>
      </c>
      <c r="P22" s="236">
        <v>0</v>
      </c>
      <c r="Q22" s="236"/>
      <c r="R22" s="236">
        <v>0</v>
      </c>
      <c r="S22" s="1550"/>
      <c r="T22" s="236">
        <v>0</v>
      </c>
      <c r="U22" s="236">
        <v>0</v>
      </c>
      <c r="V22" s="236">
        <v>0</v>
      </c>
      <c r="W22" s="236"/>
      <c r="X22" s="1550"/>
      <c r="Y22" s="236">
        <v>0</v>
      </c>
      <c r="Z22" s="1550"/>
      <c r="AA22" s="236">
        <v>0</v>
      </c>
      <c r="AB22" s="236"/>
      <c r="AC22" s="1550"/>
      <c r="AD22" s="1551">
        <f>318649</f>
        <v>318649</v>
      </c>
      <c r="AE22" s="1551">
        <v>0</v>
      </c>
      <c r="AF22" s="1552">
        <f>318649</f>
        <v>318649</v>
      </c>
      <c r="AG22" s="1553"/>
      <c r="AH22" s="1567"/>
      <c r="AI22" s="1568"/>
      <c r="AJ22" s="1554">
        <f>AL22</f>
        <v>350284</v>
      </c>
      <c r="AK22" s="1555"/>
      <c r="AL22" s="1556">
        <f>360915-10631</f>
        <v>350284</v>
      </c>
      <c r="AM22" s="1557"/>
    </row>
    <row r="23" spans="1:40" s="237" customFormat="1" ht="19" customHeight="1" thickBot="1">
      <c r="A23" s="1577" t="s">
        <v>18</v>
      </c>
      <c r="B23" s="236">
        <v>0</v>
      </c>
      <c r="C23" s="236"/>
      <c r="D23" s="236"/>
      <c r="E23" s="236"/>
      <c r="F23" s="1550"/>
      <c r="G23" s="236">
        <v>0</v>
      </c>
      <c r="H23" s="236">
        <v>0</v>
      </c>
      <c r="I23" s="236">
        <v>0</v>
      </c>
      <c r="J23" s="236"/>
      <c r="K23" s="1550"/>
      <c r="L23" s="236">
        <v>0</v>
      </c>
      <c r="M23" s="236">
        <v>0</v>
      </c>
      <c r="N23" s="236">
        <v>0</v>
      </c>
      <c r="O23" s="236">
        <v>0</v>
      </c>
      <c r="P23" s="236">
        <v>0</v>
      </c>
      <c r="Q23" s="236"/>
      <c r="R23" s="236">
        <v>0</v>
      </c>
      <c r="S23" s="1550"/>
      <c r="T23" s="236">
        <v>0</v>
      </c>
      <c r="U23" s="236">
        <v>0</v>
      </c>
      <c r="V23" s="236">
        <v>0</v>
      </c>
      <c r="W23" s="236"/>
      <c r="X23" s="1550"/>
      <c r="Y23" s="236">
        <v>0</v>
      </c>
      <c r="Z23" s="1550"/>
      <c r="AA23" s="236">
        <v>0</v>
      </c>
      <c r="AB23" s="236"/>
      <c r="AC23" s="1558"/>
      <c r="AD23" s="1559">
        <v>515000</v>
      </c>
      <c r="AE23" s="1559">
        <v>0</v>
      </c>
      <c r="AF23" s="1560">
        <f>AD23+AE23</f>
        <v>515000</v>
      </c>
      <c r="AG23" s="1561"/>
      <c r="AH23" s="1569"/>
      <c r="AI23" s="1570"/>
      <c r="AJ23" s="1562">
        <f>AL23</f>
        <v>415000</v>
      </c>
      <c r="AK23" s="1563"/>
      <c r="AL23" s="1564">
        <v>415000</v>
      </c>
    </row>
    <row r="24" spans="1:40" ht="16" thickBot="1">
      <c r="A24" s="1578" t="s">
        <v>1586</v>
      </c>
      <c r="B24" s="231">
        <f>B18+B20</f>
        <v>917375</v>
      </c>
      <c r="C24" s="231">
        <f t="shared" ref="C24:D24" si="15">C18+C20</f>
        <v>495000</v>
      </c>
      <c r="D24" s="231">
        <f t="shared" si="15"/>
        <v>1412375</v>
      </c>
      <c r="E24" s="1579">
        <f>E18+E20</f>
        <v>1271137.5</v>
      </c>
      <c r="F24" s="1505"/>
      <c r="G24" s="231">
        <f>G18+G20</f>
        <v>1705875</v>
      </c>
      <c r="H24" s="231">
        <f t="shared" ref="H24:I24" si="16">H18+H20</f>
        <v>315000</v>
      </c>
      <c r="I24" s="231">
        <f t="shared" si="16"/>
        <v>2020875</v>
      </c>
      <c r="J24" s="1579">
        <f>J18+J20</f>
        <v>1818787.5</v>
      </c>
      <c r="K24" s="1505"/>
      <c r="L24" s="231">
        <f>L18+L20</f>
        <v>2706875</v>
      </c>
      <c r="M24" s="231">
        <f t="shared" ref="M24:N24" si="17">M18+M20</f>
        <v>390351</v>
      </c>
      <c r="N24" s="231">
        <f t="shared" si="17"/>
        <v>3097226</v>
      </c>
      <c r="O24" s="231"/>
      <c r="P24" s="231"/>
      <c r="Q24" s="1533">
        <f>Q18+Q20</f>
        <v>2787503.4000000004</v>
      </c>
      <c r="R24" s="231"/>
      <c r="S24" s="1505"/>
      <c r="T24" s="231"/>
      <c r="U24" s="231"/>
      <c r="V24" s="232"/>
      <c r="W24" s="1579">
        <f>W18+W20</f>
        <v>1261687.5</v>
      </c>
      <c r="X24" s="1505"/>
      <c r="Y24" s="232"/>
      <c r="Z24" s="1505"/>
      <c r="AA24" s="232"/>
      <c r="AB24" s="1579">
        <f>AB18</f>
        <v>225000</v>
      </c>
      <c r="AC24" s="1580"/>
      <c r="AD24" s="1581"/>
      <c r="AE24" s="1582"/>
      <c r="AF24" s="1583">
        <f>AF18+AF22+AF23</f>
        <v>10731000</v>
      </c>
      <c r="AG24" s="1584"/>
      <c r="AH24" s="1585"/>
      <c r="AI24" s="1586"/>
      <c r="AJ24" s="1587">
        <f>AJ18+AJ22+AJ23</f>
        <v>8129399.9000000004</v>
      </c>
      <c r="AK24" s="1588"/>
      <c r="AL24" s="1589">
        <f>SUM(AL18:AL23)</f>
        <v>8140030.9000000004</v>
      </c>
      <c r="AN24" s="1565"/>
    </row>
  </sheetData>
  <mergeCells count="15">
    <mergeCell ref="A4:O4"/>
    <mergeCell ref="AD4:AF4"/>
    <mergeCell ref="AH4:AJ4"/>
    <mergeCell ref="AL4:AL6"/>
    <mergeCell ref="B6:D6"/>
    <mergeCell ref="G6:I6"/>
    <mergeCell ref="L6:N6"/>
    <mergeCell ref="O6:R6"/>
    <mergeCell ref="AA6:AB6"/>
    <mergeCell ref="AD6:AD7"/>
    <mergeCell ref="AE6:AE7"/>
    <mergeCell ref="AF6:AF7"/>
    <mergeCell ref="AH6:AH7"/>
    <mergeCell ref="AI6:AI7"/>
    <mergeCell ref="AJ6:AJ7"/>
  </mergeCells>
  <pageMargins left="0.7" right="0.7" top="0.75" bottom="0.75" header="0.3" footer="0.3"/>
  <pageSetup paperSize="9" scale="80" fitToHeight="0" orientation="landscape" r:id="rId1"/>
  <headerFooter>
    <oddHeader xml:space="preserve">&amp;C&amp;D
</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26"/>
  <sheetViews>
    <sheetView topLeftCell="A11" zoomScaleNormal="100" workbookViewId="0">
      <pane xSplit="1" topLeftCell="B1" activePane="topRight" state="frozen"/>
      <selection activeCell="A6" sqref="A6"/>
      <selection pane="topRight" activeCell="A19" sqref="A19:XFD20"/>
    </sheetView>
  </sheetViews>
  <sheetFormatPr defaultRowHeight="14.5"/>
  <cols>
    <col min="1" max="1" width="26.08984375" style="2" customWidth="1"/>
    <col min="2" max="4" width="11.26953125" style="2" customWidth="1"/>
    <col min="5" max="16384" width="8.7265625" style="2"/>
  </cols>
  <sheetData>
    <row r="1" spans="1:4" ht="15.5">
      <c r="A1" s="1"/>
      <c r="B1" s="1"/>
      <c r="C1" s="1"/>
      <c r="D1" s="1"/>
    </row>
    <row r="2" spans="1:4" ht="15.5">
      <c r="A2" s="1"/>
      <c r="B2" s="1"/>
      <c r="C2" s="1"/>
      <c r="D2" s="1"/>
    </row>
    <row r="3" spans="1:4" ht="15.5">
      <c r="A3" s="1"/>
      <c r="B3" s="1"/>
      <c r="C3" s="1"/>
      <c r="D3" s="1"/>
    </row>
    <row r="4" spans="1:4" ht="15.5">
      <c r="A4" s="1613" t="s">
        <v>0</v>
      </c>
      <c r="B4" s="1613"/>
      <c r="C4" s="1613"/>
      <c r="D4" s="1613"/>
    </row>
    <row r="5" spans="1:4" ht="16" thickBot="1">
      <c r="A5" s="3"/>
      <c r="B5" s="3"/>
      <c r="C5" s="3"/>
      <c r="D5" s="3"/>
    </row>
    <row r="6" spans="1:4" ht="76" customHeight="1">
      <c r="A6" s="4" t="s">
        <v>1</v>
      </c>
      <c r="B6" s="1614" t="s">
        <v>2</v>
      </c>
      <c r="C6" s="1614"/>
      <c r="D6" s="1614"/>
    </row>
    <row r="7" spans="1:4" ht="22" customHeight="1">
      <c r="A7" s="5"/>
      <c r="B7" s="6" t="s">
        <v>3</v>
      </c>
      <c r="C7" s="6" t="s">
        <v>4</v>
      </c>
      <c r="D7" s="6" t="s">
        <v>5</v>
      </c>
    </row>
    <row r="8" spans="1:4" ht="15.5">
      <c r="A8" s="7" t="s">
        <v>6</v>
      </c>
      <c r="B8" s="8">
        <f>[3]FP1_activities2020!O14+[3]FP1_activities2020!P14</f>
        <v>220500</v>
      </c>
      <c r="C8" s="8">
        <f>'[3]FP1_addl_activities2020 '!N14+'[3]FP1_addl_activities2020 '!O14</f>
        <v>185000</v>
      </c>
      <c r="D8" s="9">
        <f>B8+C8</f>
        <v>405500</v>
      </c>
    </row>
    <row r="9" spans="1:4" ht="15.5">
      <c r="A9" s="7" t="s">
        <v>7</v>
      </c>
      <c r="B9" s="8">
        <f>[3]FP1_activities2020!O18+[3]FP1_activities2020!P18</f>
        <v>55000</v>
      </c>
      <c r="C9" s="8">
        <f>'[3]FP1_addl_activities2020 '!N18+'[3]FP1_addl_activities2020 '!O18</f>
        <v>90000</v>
      </c>
      <c r="D9" s="9">
        <f>B9+C9</f>
        <v>145000</v>
      </c>
    </row>
    <row r="10" spans="1:4" ht="15.5">
      <c r="A10" s="7" t="s">
        <v>8</v>
      </c>
      <c r="B10" s="8">
        <f>[3]FP1_activities2020!O24+[3]FP1_activities2020!P24</f>
        <v>210000</v>
      </c>
      <c r="C10" s="8">
        <f>'[3]FP1_addl_activities2020 '!N22+'[3]FP1_addl_activities2020 '!O22</f>
        <v>115000</v>
      </c>
      <c r="D10" s="9">
        <f>B10+C10</f>
        <v>325000</v>
      </c>
    </row>
    <row r="11" spans="1:4" ht="15.5">
      <c r="A11" s="7" t="s">
        <v>9</v>
      </c>
      <c r="B11" s="8">
        <f>[3]FP1_activities2020!O31+[3]FP1_activities2020!P31</f>
        <v>295000</v>
      </c>
      <c r="C11" s="8">
        <f>'[1]FP1_addl_activities2020 '!N27+'[1]FP1_addl_activities2020 '!O27</f>
        <v>105000</v>
      </c>
      <c r="D11" s="9">
        <f>B11+C11</f>
        <v>400000</v>
      </c>
    </row>
    <row r="12" spans="1:4" ht="15.5">
      <c r="A12" s="7" t="s">
        <v>10</v>
      </c>
      <c r="B12" s="8">
        <v>0</v>
      </c>
      <c r="C12" s="8">
        <v>0</v>
      </c>
      <c r="D12" s="8">
        <v>0</v>
      </c>
    </row>
    <row r="13" spans="1:4" ht="15.5">
      <c r="A13" s="7" t="s">
        <v>11</v>
      </c>
      <c r="B13" s="8">
        <v>0</v>
      </c>
      <c r="C13" s="8">
        <v>0</v>
      </c>
      <c r="D13" s="8">
        <v>0</v>
      </c>
    </row>
    <row r="14" spans="1:4" ht="15.5">
      <c r="A14" s="7" t="s">
        <v>12</v>
      </c>
      <c r="B14" s="8">
        <v>0</v>
      </c>
      <c r="C14" s="8">
        <v>0</v>
      </c>
      <c r="D14" s="8">
        <v>0</v>
      </c>
    </row>
    <row r="15" spans="1:4" ht="15.5">
      <c r="A15" s="7" t="s">
        <v>13</v>
      </c>
      <c r="B15" s="8">
        <v>0</v>
      </c>
      <c r="C15" s="8">
        <v>0</v>
      </c>
      <c r="D15" s="8">
        <v>0</v>
      </c>
    </row>
    <row r="16" spans="1:4" ht="15.5">
      <c r="A16" s="7" t="s">
        <v>14</v>
      </c>
      <c r="B16" s="8">
        <v>0</v>
      </c>
      <c r="C16" s="8">
        <v>0</v>
      </c>
      <c r="D16" s="8">
        <v>0</v>
      </c>
    </row>
    <row r="17" spans="1:5" ht="21" customHeight="1">
      <c r="A17" s="10" t="s">
        <v>15</v>
      </c>
      <c r="B17" s="11">
        <f>SUM(B8:B16)</f>
        <v>780500</v>
      </c>
      <c r="C17" s="11">
        <f>SUM(C8:C16)</f>
        <v>495000</v>
      </c>
      <c r="D17" s="12">
        <f>SUM(D8:D16)</f>
        <v>1275500</v>
      </c>
    </row>
    <row r="18" spans="1:5" ht="21" customHeight="1">
      <c r="A18" s="10" t="s">
        <v>16</v>
      </c>
      <c r="B18" s="11">
        <f>[1]Calculations_CoA_FPs!J4</f>
        <v>136875</v>
      </c>
      <c r="C18" s="11">
        <v>0</v>
      </c>
      <c r="D18" s="12">
        <f>SUM(B18:C18)</f>
        <v>136875</v>
      </c>
    </row>
    <row r="19" spans="1:5" ht="16" thickBot="1">
      <c r="A19" s="13" t="s">
        <v>19</v>
      </c>
      <c r="B19" s="14">
        <f>SUM(B17:B18)</f>
        <v>917375</v>
      </c>
      <c r="C19" s="14">
        <f>SUM(C17:C18)</f>
        <v>495000</v>
      </c>
      <c r="D19" s="15">
        <f>SUM(D17:D18)</f>
        <v>1412375</v>
      </c>
    </row>
    <row r="21" spans="1:5">
      <c r="B21" s="16"/>
      <c r="C21" s="16"/>
      <c r="D21" s="16"/>
    </row>
    <row r="26" spans="1:5">
      <c r="E26" s="16"/>
    </row>
  </sheetData>
  <mergeCells count="2">
    <mergeCell ref="A4:D4"/>
    <mergeCell ref="B6:D6"/>
  </mergeCells>
  <pageMargins left="0.7" right="0.7" top="0.75" bottom="0.75" header="0.3" footer="0.3"/>
  <pageSetup paperSize="9" fitToHeight="0" orientation="landscape" r:id="rId1"/>
  <headerFooter>
    <oddHeader xml:space="preserve">&amp;C&amp;D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4:G18"/>
  <sheetViews>
    <sheetView topLeftCell="A8" zoomScaleNormal="100" workbookViewId="0">
      <selection activeCell="C11" sqref="C11"/>
    </sheetView>
  </sheetViews>
  <sheetFormatPr defaultColWidth="8.6328125" defaultRowHeight="14.5"/>
  <cols>
    <col min="1" max="1" width="8.6328125" style="1162"/>
    <col min="2" max="2" width="29.1796875" style="1162" customWidth="1"/>
    <col min="3" max="3" width="14.6328125" style="1162" customWidth="1"/>
    <col min="4" max="4" width="11.26953125" style="1162" bestFit="1" customWidth="1"/>
    <col min="5" max="5" width="10.6328125" style="1162" bestFit="1" customWidth="1"/>
    <col min="6" max="6" width="14.1796875" style="1162" customWidth="1"/>
    <col min="7" max="7" width="11.36328125" style="1162" customWidth="1"/>
    <col min="8" max="16384" width="8.6328125" style="1162"/>
  </cols>
  <sheetData>
    <row r="4" spans="2:7" ht="15" thickBot="1">
      <c r="B4" s="1615" t="s">
        <v>1560</v>
      </c>
      <c r="C4" s="1615"/>
    </row>
    <row r="5" spans="2:7">
      <c r="B5" s="1469" t="s">
        <v>1559</v>
      </c>
      <c r="C5" s="1468">
        <f>712111</f>
        <v>712111</v>
      </c>
    </row>
    <row r="6" spans="2:7">
      <c r="B6" s="1467" t="s">
        <v>1558</v>
      </c>
      <c r="C6" s="1466">
        <f>105000</f>
        <v>105000</v>
      </c>
    </row>
    <row r="7" spans="2:7">
      <c r="B7" s="1465" t="s">
        <v>1557</v>
      </c>
      <c r="C7" s="1464">
        <f>SUM(C5:C6)</f>
        <v>817111</v>
      </c>
    </row>
    <row r="9" spans="2:7">
      <c r="B9" s="1615" t="s">
        <v>1555</v>
      </c>
      <c r="C9" s="1615"/>
    </row>
    <row r="10" spans="2:7" s="1460" customFormat="1">
      <c r="B10" s="1463" t="s">
        <v>1102</v>
      </c>
      <c r="C10" s="89">
        <f>[3]FP1_activities2020!O32+[3]FP1_activities2020!P32</f>
        <v>780500</v>
      </c>
      <c r="D10" s="1462"/>
      <c r="F10" s="1461"/>
    </row>
    <row r="11" spans="2:7" s="1219" customFormat="1">
      <c r="B11" s="1459" t="s">
        <v>1556</v>
      </c>
      <c r="C11" s="1458">
        <f>'[1]FP1_addl_activities2020 '!N28+'[1]FP1_addl_activities2020 '!O28</f>
        <v>495000</v>
      </c>
      <c r="E11" s="1457"/>
      <c r="F11" s="1456"/>
    </row>
    <row r="12" spans="2:7">
      <c r="B12" s="1165" t="s">
        <v>1555</v>
      </c>
      <c r="C12" s="1166">
        <f>C10+C11</f>
        <v>1275500</v>
      </c>
      <c r="D12" s="1449"/>
    </row>
    <row r="13" spans="2:7">
      <c r="B13" s="1163" t="s">
        <v>1554</v>
      </c>
      <c r="C13" s="1455">
        <f>[1]Calculations_CoA_FPs!J4</f>
        <v>136875</v>
      </c>
    </row>
    <row r="14" spans="2:7">
      <c r="B14" s="1165" t="s">
        <v>1553</v>
      </c>
      <c r="C14" s="1166">
        <f>C12+C13</f>
        <v>1412375</v>
      </c>
      <c r="D14" s="1449"/>
      <c r="F14" s="1454"/>
      <c r="G14" s="1450"/>
    </row>
    <row r="15" spans="2:7">
      <c r="B15" s="1453"/>
      <c r="C15" s="1449"/>
      <c r="F15" s="1452"/>
      <c r="G15" s="1449"/>
    </row>
    <row r="16" spans="2:7">
      <c r="F16" s="1451"/>
      <c r="G16" s="1449"/>
    </row>
    <row r="17" spans="6:7">
      <c r="F17" s="1451"/>
      <c r="G17" s="1450"/>
    </row>
    <row r="18" spans="6:7">
      <c r="G18" s="1449"/>
    </row>
  </sheetData>
  <mergeCells count="2">
    <mergeCell ref="B4:C4"/>
    <mergeCell ref="B9:C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4:AY34"/>
  <sheetViews>
    <sheetView topLeftCell="A25" zoomScaleNormal="100" workbookViewId="0">
      <pane xSplit="4" topLeftCell="E1" activePane="topRight" state="frozen"/>
      <selection pane="topRight" activeCell="H34" sqref="H34"/>
    </sheetView>
  </sheetViews>
  <sheetFormatPr defaultColWidth="8.81640625" defaultRowHeight="14.5"/>
  <cols>
    <col min="1" max="1" width="5.54296875" style="17" customWidth="1"/>
    <col min="2" max="2" width="6.1796875" style="17" customWidth="1"/>
    <col min="3" max="3" width="7" style="17" customWidth="1"/>
    <col min="4" max="4" width="28.1796875" style="18" customWidth="1"/>
    <col min="5" max="5" width="19.1796875" style="19" customWidth="1"/>
    <col min="6" max="6" width="14.453125" style="19" customWidth="1"/>
    <col min="7" max="7" width="21.453125" style="19" customWidth="1"/>
    <col min="8" max="8" width="7" style="151" customWidth="1"/>
    <col min="9" max="9" width="6.08984375" style="151" customWidth="1"/>
    <col min="10" max="10" width="10.36328125" style="19" customWidth="1"/>
    <col min="11" max="11" width="25.7265625" style="19" customWidth="1"/>
    <col min="12" max="12" width="14.453125" style="152" hidden="1" customWidth="1"/>
    <col min="13" max="13" width="18.81640625" style="19" customWidth="1"/>
    <col min="14" max="14" width="11.81640625" style="19" customWidth="1"/>
    <col min="15" max="15" width="12.453125" style="21" customWidth="1"/>
    <col min="16" max="16" width="12.1796875" style="22" customWidth="1"/>
    <col min="17" max="17" width="23" style="19" customWidth="1"/>
    <col min="18" max="18" width="6.453125" style="17" customWidth="1"/>
    <col min="19" max="19" width="4.81640625" style="17" customWidth="1"/>
    <col min="20" max="20" width="5.453125" style="19" customWidth="1"/>
    <col min="21" max="21" width="14.6328125" style="19" customWidth="1"/>
    <col min="22" max="23" width="8.81640625" style="19"/>
    <col min="24" max="24" width="5.453125" style="19" customWidth="1"/>
    <col min="25" max="51" width="8.81640625" style="23"/>
    <col min="52" max="16384" width="8.81640625" style="19"/>
  </cols>
  <sheetData>
    <row r="4" spans="1:51" ht="18.5">
      <c r="E4" s="1619" t="s">
        <v>20</v>
      </c>
      <c r="F4" s="1619"/>
      <c r="G4" s="1619"/>
      <c r="H4" s="1619"/>
      <c r="I4" s="1619"/>
      <c r="J4" s="1619"/>
      <c r="L4" s="20"/>
    </row>
    <row r="5" spans="1:51">
      <c r="E5" s="24"/>
      <c r="F5" s="24"/>
      <c r="G5" s="24"/>
      <c r="H5" s="25"/>
      <c r="I5" s="25"/>
      <c r="J5" s="24"/>
      <c r="L5" s="24"/>
    </row>
    <row r="6" spans="1:51" s="38" customFormat="1" ht="58">
      <c r="A6" s="26" t="s">
        <v>21</v>
      </c>
      <c r="B6" s="26" t="s">
        <v>22</v>
      </c>
      <c r="C6" s="27" t="s">
        <v>23</v>
      </c>
      <c r="D6" s="28" t="s">
        <v>24</v>
      </c>
      <c r="E6" s="29" t="s">
        <v>25</v>
      </c>
      <c r="F6" s="29" t="s">
        <v>26</v>
      </c>
      <c r="G6" s="29" t="s">
        <v>27</v>
      </c>
      <c r="H6" s="30" t="s">
        <v>28</v>
      </c>
      <c r="I6" s="30" t="s">
        <v>29</v>
      </c>
      <c r="J6" s="28" t="s">
        <v>30</v>
      </c>
      <c r="K6" s="28" t="s">
        <v>31</v>
      </c>
      <c r="L6" s="31" t="s">
        <v>32</v>
      </c>
      <c r="M6" s="28" t="s">
        <v>33</v>
      </c>
      <c r="N6" s="28" t="s">
        <v>34</v>
      </c>
      <c r="O6" s="32" t="s">
        <v>35</v>
      </c>
      <c r="P6" s="33" t="s">
        <v>36</v>
      </c>
      <c r="Q6" s="28" t="s">
        <v>37</v>
      </c>
      <c r="R6" s="34" t="s">
        <v>38</v>
      </c>
      <c r="S6" s="34" t="s">
        <v>39</v>
      </c>
      <c r="T6" s="35" t="s">
        <v>40</v>
      </c>
      <c r="U6" s="36" t="s">
        <v>41</v>
      </c>
      <c r="V6" s="1620" t="s">
        <v>42</v>
      </c>
      <c r="W6" s="1620"/>
      <c r="X6" s="1620"/>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row>
    <row r="7" spans="1:51" s="49" customFormat="1" ht="18" customHeight="1">
      <c r="A7" s="1621" t="s">
        <v>6</v>
      </c>
      <c r="B7" s="1622"/>
      <c r="C7" s="39"/>
      <c r="D7" s="39"/>
      <c r="E7" s="40"/>
      <c r="F7" s="40"/>
      <c r="G7" s="40"/>
      <c r="H7" s="41"/>
      <c r="I7" s="41"/>
      <c r="J7" s="40"/>
      <c r="K7" s="39"/>
      <c r="L7" s="42"/>
      <c r="M7" s="39"/>
      <c r="N7" s="39"/>
      <c r="O7" s="43"/>
      <c r="P7" s="44"/>
      <c r="Q7" s="39"/>
      <c r="R7" s="45"/>
      <c r="S7" s="45"/>
      <c r="T7" s="46"/>
      <c r="U7" s="47"/>
      <c r="V7" s="40"/>
      <c r="W7" s="40"/>
      <c r="X7" s="40"/>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row>
    <row r="8" spans="1:51" s="38" customFormat="1" ht="50" customHeight="1">
      <c r="A8" s="50">
        <v>1</v>
      </c>
      <c r="B8" s="50" t="s">
        <v>43</v>
      </c>
      <c r="C8" s="50">
        <v>1</v>
      </c>
      <c r="D8" s="51" t="s">
        <v>44</v>
      </c>
      <c r="E8" s="51" t="s">
        <v>45</v>
      </c>
      <c r="F8" s="52" t="s">
        <v>6</v>
      </c>
      <c r="G8" s="53"/>
      <c r="H8" s="54" t="s">
        <v>46</v>
      </c>
      <c r="I8" s="54" t="s">
        <v>46</v>
      </c>
      <c r="J8" s="55"/>
      <c r="K8" s="56"/>
      <c r="L8" s="57">
        <v>14000</v>
      </c>
      <c r="M8" s="56"/>
      <c r="N8" s="58">
        <v>14000</v>
      </c>
      <c r="O8" s="59">
        <f>N8</f>
        <v>14000</v>
      </c>
      <c r="P8" s="60">
        <v>0</v>
      </c>
      <c r="Q8" s="61" t="s">
        <v>47</v>
      </c>
      <c r="R8" s="34"/>
      <c r="S8" s="34"/>
      <c r="T8" s="35"/>
      <c r="U8" s="36"/>
      <c r="V8" s="29"/>
      <c r="W8" s="29"/>
      <c r="X8" s="29"/>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row>
    <row r="9" spans="1:51" ht="50" customHeight="1">
      <c r="A9" s="62">
        <v>1</v>
      </c>
      <c r="B9" s="62">
        <v>1.1000000000000001</v>
      </c>
      <c r="C9" s="62">
        <v>1</v>
      </c>
      <c r="D9" s="61" t="s">
        <v>48</v>
      </c>
      <c r="E9" s="52" t="s">
        <v>49</v>
      </c>
      <c r="F9" s="52" t="s">
        <v>6</v>
      </c>
      <c r="G9" s="52" t="s">
        <v>50</v>
      </c>
      <c r="H9" s="63" t="s">
        <v>51</v>
      </c>
      <c r="I9" s="63" t="s">
        <v>46</v>
      </c>
      <c r="J9" s="52" t="s">
        <v>52</v>
      </c>
      <c r="K9" s="61" t="s">
        <v>53</v>
      </c>
      <c r="L9" s="64">
        <v>25000</v>
      </c>
      <c r="M9" s="52" t="s">
        <v>54</v>
      </c>
      <c r="N9" s="65">
        <v>35000</v>
      </c>
      <c r="O9" s="65">
        <v>35000</v>
      </c>
      <c r="P9" s="66">
        <v>0</v>
      </c>
      <c r="Q9" s="61" t="s">
        <v>55</v>
      </c>
      <c r="R9" s="62">
        <v>0</v>
      </c>
      <c r="S9" s="62">
        <v>0</v>
      </c>
      <c r="T9" s="62">
        <v>2</v>
      </c>
      <c r="U9" s="67" t="s">
        <v>56</v>
      </c>
      <c r="V9" s="52"/>
      <c r="W9" s="52"/>
      <c r="X9" s="52"/>
    </row>
    <row r="10" spans="1:51" s="78" customFormat="1" ht="65" customHeight="1">
      <c r="A10" s="68">
        <v>1</v>
      </c>
      <c r="B10" s="68">
        <v>1.2</v>
      </c>
      <c r="C10" s="68">
        <v>1</v>
      </c>
      <c r="D10" s="69" t="s">
        <v>57</v>
      </c>
      <c r="E10" s="70" t="s">
        <v>58</v>
      </c>
      <c r="F10" s="70" t="s">
        <v>6</v>
      </c>
      <c r="G10" s="71" t="s">
        <v>59</v>
      </c>
      <c r="H10" s="72" t="s">
        <v>60</v>
      </c>
      <c r="I10" s="72" t="s">
        <v>46</v>
      </c>
      <c r="J10" s="70" t="s">
        <v>61</v>
      </c>
      <c r="K10" s="73" t="s">
        <v>62</v>
      </c>
      <c r="L10" s="74">
        <v>67913.56</v>
      </c>
      <c r="M10" s="73" t="s">
        <v>63</v>
      </c>
      <c r="N10" s="75">
        <v>60000</v>
      </c>
      <c r="O10" s="75">
        <v>60000</v>
      </c>
      <c r="P10" s="75">
        <v>0</v>
      </c>
      <c r="Q10" s="73" t="s">
        <v>64</v>
      </c>
      <c r="R10" s="68">
        <v>2</v>
      </c>
      <c r="S10" s="68">
        <v>1</v>
      </c>
      <c r="T10" s="68">
        <v>1</v>
      </c>
      <c r="U10" s="76" t="s">
        <v>65</v>
      </c>
      <c r="V10" s="73" t="s">
        <v>66</v>
      </c>
      <c r="W10" s="73" t="s">
        <v>67</v>
      </c>
      <c r="X10" s="73" t="s">
        <v>68</v>
      </c>
      <c r="Y10" s="23"/>
      <c r="Z10" s="23"/>
      <c r="AA10" s="23"/>
      <c r="AB10" s="23"/>
      <c r="AC10" s="23"/>
      <c r="AD10" s="23"/>
      <c r="AE10" s="23"/>
      <c r="AF10" s="23"/>
      <c r="AG10" s="23"/>
      <c r="AH10" s="23"/>
      <c r="AI10" s="23"/>
      <c r="AJ10" s="23"/>
      <c r="AK10" s="23"/>
      <c r="AL10" s="19"/>
      <c r="AM10" s="77"/>
      <c r="AN10" s="77"/>
      <c r="AO10" s="77"/>
      <c r="AP10" s="77"/>
      <c r="AQ10" s="77"/>
      <c r="AR10" s="77"/>
      <c r="AS10" s="77"/>
      <c r="AT10" s="77"/>
      <c r="AU10" s="77"/>
      <c r="AV10" s="77"/>
      <c r="AW10" s="77"/>
      <c r="AX10" s="77"/>
      <c r="AY10" s="77"/>
    </row>
    <row r="11" spans="1:51" s="61" customFormat="1" ht="50" customHeight="1">
      <c r="A11" s="79">
        <v>1</v>
      </c>
      <c r="B11" s="79">
        <v>1.3</v>
      </c>
      <c r="C11" s="79">
        <v>1</v>
      </c>
      <c r="D11" s="80" t="s">
        <v>69</v>
      </c>
      <c r="E11" s="73" t="s">
        <v>70</v>
      </c>
      <c r="F11" s="73" t="s">
        <v>6</v>
      </c>
      <c r="G11" s="73" t="s">
        <v>71</v>
      </c>
      <c r="H11" s="72" t="s">
        <v>51</v>
      </c>
      <c r="I11" s="72" t="s">
        <v>72</v>
      </c>
      <c r="J11" s="61" t="s">
        <v>52</v>
      </c>
      <c r="K11" s="61" t="s">
        <v>73</v>
      </c>
      <c r="L11" s="81">
        <v>31456.560000000001</v>
      </c>
      <c r="M11" s="61" t="s">
        <v>74</v>
      </c>
      <c r="N11" s="82">
        <v>70000</v>
      </c>
      <c r="O11" s="82">
        <v>70000</v>
      </c>
      <c r="P11" s="83">
        <v>0</v>
      </c>
      <c r="Q11" s="61" t="s">
        <v>75</v>
      </c>
      <c r="R11" s="84">
        <v>2</v>
      </c>
      <c r="S11" s="84">
        <v>2</v>
      </c>
      <c r="T11" s="61">
        <v>2</v>
      </c>
      <c r="U11" s="85" t="s">
        <v>76</v>
      </c>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row>
    <row r="12" spans="1:51" ht="50" customHeight="1">
      <c r="A12" s="68">
        <v>1</v>
      </c>
      <c r="B12" s="68">
        <v>1.4</v>
      </c>
      <c r="C12" s="62">
        <v>1</v>
      </c>
      <c r="D12" s="80" t="s">
        <v>77</v>
      </c>
      <c r="E12" s="52" t="s">
        <v>78</v>
      </c>
      <c r="F12" s="52" t="s">
        <v>6</v>
      </c>
      <c r="G12" s="52"/>
      <c r="H12" s="72" t="s">
        <v>60</v>
      </c>
      <c r="I12" s="72" t="s">
        <v>46</v>
      </c>
      <c r="J12" s="87" t="s">
        <v>52</v>
      </c>
      <c r="K12" s="88" t="s">
        <v>79</v>
      </c>
      <c r="L12" s="89">
        <v>21457</v>
      </c>
      <c r="M12" s="52"/>
      <c r="N12" s="65">
        <v>21500</v>
      </c>
      <c r="O12" s="65">
        <v>21500</v>
      </c>
      <c r="P12" s="90">
        <v>0</v>
      </c>
      <c r="Q12" s="61" t="s">
        <v>80</v>
      </c>
      <c r="R12" s="62">
        <v>1</v>
      </c>
      <c r="S12" s="62">
        <v>0</v>
      </c>
      <c r="T12" s="62">
        <v>0</v>
      </c>
      <c r="U12" s="67" t="s">
        <v>81</v>
      </c>
      <c r="V12" s="52"/>
      <c r="W12" s="52"/>
      <c r="X12" s="52"/>
    </row>
    <row r="13" spans="1:51" ht="50" customHeight="1">
      <c r="A13" s="62">
        <v>1</v>
      </c>
      <c r="B13" s="62">
        <v>1.2</v>
      </c>
      <c r="C13" s="62">
        <v>1</v>
      </c>
      <c r="D13" s="18" t="s">
        <v>82</v>
      </c>
      <c r="E13" s="52" t="s">
        <v>83</v>
      </c>
      <c r="F13" s="52" t="s">
        <v>8</v>
      </c>
      <c r="G13" s="61" t="s">
        <v>84</v>
      </c>
      <c r="H13" s="63" t="s">
        <v>60</v>
      </c>
      <c r="I13" s="63" t="s">
        <v>46</v>
      </c>
      <c r="J13" s="52" t="s">
        <v>61</v>
      </c>
      <c r="K13" s="61" t="s">
        <v>85</v>
      </c>
      <c r="L13" s="91">
        <v>72913.56</v>
      </c>
      <c r="M13" s="61" t="s">
        <v>86</v>
      </c>
      <c r="N13" s="92">
        <v>20000</v>
      </c>
      <c r="O13" s="65">
        <v>0</v>
      </c>
      <c r="P13" s="66">
        <v>20000</v>
      </c>
      <c r="Q13" s="61" t="s">
        <v>87</v>
      </c>
      <c r="R13" s="62">
        <v>1</v>
      </c>
      <c r="S13" s="62">
        <v>1</v>
      </c>
      <c r="T13" s="62">
        <v>1</v>
      </c>
      <c r="U13" s="67" t="s">
        <v>65</v>
      </c>
      <c r="V13" s="61" t="s">
        <v>88</v>
      </c>
      <c r="W13" s="61" t="s">
        <v>89</v>
      </c>
      <c r="X13" s="52" t="s">
        <v>90</v>
      </c>
    </row>
    <row r="14" spans="1:51" s="38" customFormat="1" ht="18" customHeight="1">
      <c r="A14" s="93"/>
      <c r="B14" s="93"/>
      <c r="C14" s="93"/>
      <c r="D14" s="94"/>
      <c r="E14" s="94"/>
      <c r="F14" s="95"/>
      <c r="G14" s="95"/>
      <c r="H14" s="96"/>
      <c r="I14" s="96"/>
      <c r="J14" s="97"/>
      <c r="K14" s="98"/>
      <c r="L14" s="99"/>
      <c r="M14" s="100" t="s">
        <v>91</v>
      </c>
      <c r="N14" s="101">
        <f>SUM(N8:N13)</f>
        <v>220500</v>
      </c>
      <c r="O14" s="102">
        <f>SUM(O8:O13)</f>
        <v>200500</v>
      </c>
      <c r="P14" s="103">
        <f>SUM(P8:P13)</f>
        <v>20000</v>
      </c>
      <c r="Q14" s="104"/>
      <c r="R14" s="105"/>
      <c r="S14" s="105"/>
      <c r="T14" s="106"/>
      <c r="U14" s="107"/>
      <c r="V14" s="97"/>
      <c r="W14" s="97"/>
      <c r="X14" s="97"/>
      <c r="Y14" s="37"/>
      <c r="Z14" s="37"/>
      <c r="AA14" s="37"/>
      <c r="AB14" s="37"/>
      <c r="AC14" s="37"/>
      <c r="AD14" s="37"/>
      <c r="AE14" s="37"/>
      <c r="AF14" s="37"/>
      <c r="AG14" s="37"/>
      <c r="AH14" s="37"/>
      <c r="AI14" s="37"/>
      <c r="AJ14" s="37"/>
      <c r="AK14" s="37"/>
      <c r="AL14" s="37"/>
      <c r="AM14" s="37"/>
      <c r="AN14" s="37"/>
      <c r="AO14" s="37"/>
      <c r="AP14" s="37"/>
      <c r="AQ14" s="37"/>
      <c r="AR14" s="37"/>
      <c r="AS14" s="37"/>
      <c r="AT14" s="37"/>
      <c r="AU14" s="37"/>
      <c r="AV14" s="37"/>
      <c r="AW14" s="37"/>
      <c r="AX14" s="37"/>
      <c r="AY14" s="37"/>
    </row>
    <row r="15" spans="1:51" s="113" customFormat="1" ht="18" customHeight="1">
      <c r="A15" s="1623" t="s">
        <v>7</v>
      </c>
      <c r="B15" s="1624"/>
      <c r="C15" s="50"/>
      <c r="D15" s="51"/>
      <c r="E15" s="51"/>
      <c r="F15" s="70"/>
      <c r="G15" s="70"/>
      <c r="H15" s="108"/>
      <c r="I15" s="108"/>
      <c r="J15" s="109"/>
      <c r="K15" s="110"/>
      <c r="L15" s="111"/>
      <c r="M15" s="110"/>
      <c r="N15" s="59"/>
      <c r="O15" s="59"/>
      <c r="P15" s="60"/>
      <c r="Q15" s="73"/>
      <c r="R15" s="34"/>
      <c r="S15" s="34"/>
      <c r="T15" s="35"/>
      <c r="U15" s="36"/>
      <c r="V15" s="109"/>
      <c r="W15" s="109"/>
      <c r="X15" s="109"/>
      <c r="Y15" s="112"/>
      <c r="Z15" s="112"/>
      <c r="AA15" s="112"/>
      <c r="AB15" s="112"/>
      <c r="AC15" s="112"/>
      <c r="AD15" s="112"/>
      <c r="AE15" s="112"/>
      <c r="AF15" s="112"/>
      <c r="AG15" s="112"/>
      <c r="AH15" s="112"/>
      <c r="AI15" s="112"/>
      <c r="AJ15" s="112"/>
      <c r="AK15" s="112"/>
      <c r="AL15" s="112"/>
      <c r="AM15" s="112"/>
      <c r="AN15" s="112"/>
      <c r="AO15" s="112"/>
      <c r="AP15" s="112"/>
      <c r="AQ15" s="112"/>
      <c r="AR15" s="112"/>
      <c r="AS15" s="112"/>
      <c r="AT15" s="112"/>
      <c r="AU15" s="112"/>
      <c r="AV15" s="112"/>
      <c r="AW15" s="112"/>
      <c r="AX15" s="112"/>
      <c r="AY15" s="112"/>
    </row>
    <row r="16" spans="1:51" ht="50" customHeight="1">
      <c r="A16" s="62">
        <v>1</v>
      </c>
      <c r="B16" s="62">
        <v>1.1000000000000001</v>
      </c>
      <c r="C16" s="62">
        <v>1</v>
      </c>
      <c r="D16" s="18" t="s">
        <v>48</v>
      </c>
      <c r="E16" s="52" t="s">
        <v>92</v>
      </c>
      <c r="F16" s="52" t="s">
        <v>7</v>
      </c>
      <c r="G16" s="52" t="s">
        <v>50</v>
      </c>
      <c r="H16" s="63" t="s">
        <v>51</v>
      </c>
      <c r="I16" s="63" t="s">
        <v>46</v>
      </c>
      <c r="J16" s="52" t="s">
        <v>52</v>
      </c>
      <c r="K16" s="61" t="s">
        <v>53</v>
      </c>
      <c r="L16" s="64">
        <v>20000</v>
      </c>
      <c r="M16" s="52" t="s">
        <v>54</v>
      </c>
      <c r="N16" s="114">
        <v>20000</v>
      </c>
      <c r="O16" s="65">
        <v>20000</v>
      </c>
      <c r="P16" s="66">
        <v>0</v>
      </c>
      <c r="Q16" s="61" t="s">
        <v>55</v>
      </c>
      <c r="R16" s="62">
        <v>0</v>
      </c>
      <c r="S16" s="62">
        <v>0</v>
      </c>
      <c r="T16" s="62">
        <v>1</v>
      </c>
      <c r="U16" s="67" t="s">
        <v>56</v>
      </c>
      <c r="V16" s="52"/>
      <c r="W16" s="52"/>
      <c r="X16" s="52"/>
    </row>
    <row r="17" spans="1:51" s="61" customFormat="1" ht="50" customHeight="1">
      <c r="A17" s="84">
        <v>1</v>
      </c>
      <c r="B17" s="84">
        <v>1.3</v>
      </c>
      <c r="C17" s="84">
        <v>1</v>
      </c>
      <c r="D17" s="115" t="s">
        <v>93</v>
      </c>
      <c r="E17" s="61" t="s">
        <v>94</v>
      </c>
      <c r="F17" s="61" t="s">
        <v>95</v>
      </c>
      <c r="H17" s="72" t="s">
        <v>51</v>
      </c>
      <c r="I17" s="72" t="s">
        <v>72</v>
      </c>
      <c r="J17" s="52" t="s">
        <v>52</v>
      </c>
      <c r="K17" s="61" t="s">
        <v>96</v>
      </c>
      <c r="L17" s="81">
        <v>31456.560000000001</v>
      </c>
      <c r="M17" s="61" t="s">
        <v>97</v>
      </c>
      <c r="N17" s="32">
        <v>35000</v>
      </c>
      <c r="O17" s="82">
        <v>35000</v>
      </c>
      <c r="P17" s="83">
        <v>0</v>
      </c>
      <c r="R17" s="84">
        <v>2</v>
      </c>
      <c r="S17" s="84">
        <v>1</v>
      </c>
      <c r="U17" s="85" t="s">
        <v>65</v>
      </c>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row>
    <row r="18" spans="1:51" s="113" customFormat="1" ht="18" customHeight="1">
      <c r="A18" s="116"/>
      <c r="B18" s="93"/>
      <c r="C18" s="93"/>
      <c r="D18" s="94"/>
      <c r="E18" s="94"/>
      <c r="F18" s="95"/>
      <c r="G18" s="95"/>
      <c r="H18" s="96"/>
      <c r="I18" s="96"/>
      <c r="J18" s="97"/>
      <c r="K18" s="98"/>
      <c r="L18" s="99"/>
      <c r="M18" s="100" t="s">
        <v>98</v>
      </c>
      <c r="N18" s="101">
        <f>SUM(N16:N17)</f>
        <v>55000</v>
      </c>
      <c r="O18" s="102">
        <f>SUM(O16:O17)</f>
        <v>55000</v>
      </c>
      <c r="P18" s="117">
        <f>SUM(P16:P17)</f>
        <v>0</v>
      </c>
      <c r="Q18" s="104"/>
      <c r="R18" s="105"/>
      <c r="S18" s="105"/>
      <c r="T18" s="106"/>
      <c r="U18" s="107"/>
      <c r="V18" s="97"/>
      <c r="W18" s="97"/>
      <c r="X18" s="97"/>
      <c r="Y18" s="112"/>
      <c r="Z18" s="112"/>
      <c r="AA18" s="112"/>
      <c r="AB18" s="112"/>
      <c r="AC18" s="112"/>
      <c r="AD18" s="112"/>
      <c r="AE18" s="112"/>
      <c r="AF18" s="112"/>
      <c r="AG18" s="112"/>
      <c r="AH18" s="112"/>
      <c r="AI18" s="112"/>
      <c r="AJ18" s="112"/>
      <c r="AK18" s="112"/>
      <c r="AL18" s="23"/>
      <c r="AM18" s="23"/>
      <c r="AN18" s="23"/>
      <c r="AO18" s="23"/>
      <c r="AP18" s="23"/>
      <c r="AQ18" s="23"/>
      <c r="AR18" s="23"/>
      <c r="AS18" s="23"/>
      <c r="AT18" s="23"/>
      <c r="AU18" s="23"/>
      <c r="AV18" s="23"/>
      <c r="AW18" s="23"/>
      <c r="AX18" s="23"/>
      <c r="AY18" s="19"/>
    </row>
    <row r="19" spans="1:51" s="113" customFormat="1" ht="18" customHeight="1">
      <c r="A19" s="118"/>
      <c r="B19" s="50"/>
      <c r="C19" s="50"/>
      <c r="D19" s="51"/>
      <c r="E19" s="51"/>
      <c r="F19" s="70"/>
      <c r="G19" s="70"/>
      <c r="H19" s="108"/>
      <c r="I19" s="108"/>
      <c r="J19" s="109"/>
      <c r="K19" s="110"/>
      <c r="L19" s="111"/>
      <c r="M19" s="110"/>
      <c r="N19" s="59"/>
      <c r="O19" s="59"/>
      <c r="P19" s="60"/>
      <c r="Q19" s="73"/>
      <c r="R19" s="34"/>
      <c r="S19" s="34"/>
      <c r="T19" s="35"/>
      <c r="U19" s="36"/>
      <c r="V19" s="109"/>
      <c r="W19" s="109"/>
      <c r="X19" s="109"/>
      <c r="Y19" s="112"/>
      <c r="Z19" s="112"/>
      <c r="AA19" s="112"/>
      <c r="AB19" s="112"/>
      <c r="AC19" s="112"/>
      <c r="AD19" s="112"/>
      <c r="AE19" s="112"/>
      <c r="AF19" s="112"/>
      <c r="AG19" s="112"/>
      <c r="AH19" s="112"/>
      <c r="AI19" s="112"/>
      <c r="AJ19" s="112"/>
      <c r="AK19" s="112"/>
      <c r="AL19" s="23"/>
      <c r="AM19" s="23"/>
      <c r="AN19" s="23"/>
      <c r="AO19" s="23"/>
      <c r="AP19" s="23"/>
      <c r="AQ19" s="23"/>
      <c r="AR19" s="23"/>
      <c r="AS19" s="23"/>
      <c r="AT19" s="23"/>
      <c r="AU19" s="23"/>
      <c r="AV19" s="23"/>
      <c r="AW19" s="23"/>
      <c r="AX19" s="23"/>
      <c r="AY19" s="19"/>
    </row>
    <row r="20" spans="1:51" s="113" customFormat="1" ht="18" customHeight="1">
      <c r="A20" s="1623" t="s">
        <v>8</v>
      </c>
      <c r="B20" s="1624"/>
      <c r="C20" s="50"/>
      <c r="D20" s="51"/>
      <c r="E20" s="51"/>
      <c r="F20" s="70"/>
      <c r="G20" s="70"/>
      <c r="H20" s="108"/>
      <c r="I20" s="108"/>
      <c r="J20" s="109"/>
      <c r="K20" s="110"/>
      <c r="L20" s="111"/>
      <c r="M20" s="110"/>
      <c r="N20" s="59"/>
      <c r="O20" s="59"/>
      <c r="P20" s="60"/>
      <c r="Q20" s="73"/>
      <c r="R20" s="34"/>
      <c r="S20" s="34"/>
      <c r="T20" s="35"/>
      <c r="U20" s="36"/>
      <c r="V20" s="109"/>
      <c r="W20" s="109"/>
      <c r="X20" s="109"/>
      <c r="Y20" s="112"/>
      <c r="Z20" s="112"/>
      <c r="AA20" s="112"/>
      <c r="AB20" s="112"/>
      <c r="AC20" s="112"/>
      <c r="AD20" s="112"/>
      <c r="AE20" s="112"/>
      <c r="AF20" s="112"/>
      <c r="AG20" s="112"/>
      <c r="AH20" s="112"/>
      <c r="AI20" s="112"/>
      <c r="AJ20" s="112"/>
      <c r="AK20" s="112"/>
      <c r="AL20" s="23"/>
      <c r="AM20" s="23"/>
      <c r="AN20" s="23"/>
      <c r="AO20" s="23"/>
      <c r="AP20" s="23"/>
      <c r="AQ20" s="23"/>
      <c r="AR20" s="23"/>
      <c r="AS20" s="23"/>
      <c r="AT20" s="23"/>
      <c r="AU20" s="23"/>
      <c r="AV20" s="23"/>
      <c r="AW20" s="23"/>
      <c r="AX20" s="23"/>
      <c r="AY20" s="19"/>
    </row>
    <row r="21" spans="1:51" ht="50" customHeight="1">
      <c r="A21" s="62">
        <v>1</v>
      </c>
      <c r="B21" s="62">
        <v>1.2</v>
      </c>
      <c r="C21" s="62">
        <v>1</v>
      </c>
      <c r="D21" s="18" t="s">
        <v>82</v>
      </c>
      <c r="E21" s="52" t="s">
        <v>83</v>
      </c>
      <c r="F21" s="52" t="s">
        <v>8</v>
      </c>
      <c r="G21" s="61" t="s">
        <v>84</v>
      </c>
      <c r="H21" s="63" t="s">
        <v>60</v>
      </c>
      <c r="I21" s="63" t="s">
        <v>46</v>
      </c>
      <c r="J21" s="52" t="s">
        <v>61</v>
      </c>
      <c r="K21" s="61" t="s">
        <v>85</v>
      </c>
      <c r="L21" s="91">
        <v>72913.56</v>
      </c>
      <c r="M21" s="61" t="s">
        <v>86</v>
      </c>
      <c r="N21" s="92">
        <v>50000</v>
      </c>
      <c r="O21" s="65">
        <v>50000</v>
      </c>
      <c r="P21" s="66">
        <v>0</v>
      </c>
      <c r="Q21" s="61" t="s">
        <v>87</v>
      </c>
      <c r="R21" s="62">
        <v>1</v>
      </c>
      <c r="S21" s="62">
        <v>1</v>
      </c>
      <c r="T21" s="62">
        <v>1</v>
      </c>
      <c r="U21" s="67" t="s">
        <v>65</v>
      </c>
      <c r="V21" s="61" t="s">
        <v>88</v>
      </c>
      <c r="W21" s="61" t="s">
        <v>89</v>
      </c>
      <c r="X21" s="52"/>
    </row>
    <row r="22" spans="1:51" ht="50" customHeight="1">
      <c r="A22" s="68">
        <v>1</v>
      </c>
      <c r="B22" s="68">
        <v>1.4</v>
      </c>
      <c r="C22" s="68">
        <v>1</v>
      </c>
      <c r="D22" s="119" t="s">
        <v>99</v>
      </c>
      <c r="E22" s="70" t="s">
        <v>100</v>
      </c>
      <c r="F22" s="70" t="s">
        <v>101</v>
      </c>
      <c r="G22" s="119" t="s">
        <v>102</v>
      </c>
      <c r="H22" s="72" t="s">
        <v>51</v>
      </c>
      <c r="I22" s="72" t="s">
        <v>72</v>
      </c>
      <c r="J22" s="70" t="s">
        <v>52</v>
      </c>
      <c r="K22" s="73" t="s">
        <v>103</v>
      </c>
      <c r="L22" s="74">
        <v>100000</v>
      </c>
      <c r="M22" s="70"/>
      <c r="N22" s="92">
        <v>140000</v>
      </c>
      <c r="O22" s="92">
        <v>100000</v>
      </c>
      <c r="P22" s="75">
        <v>40000</v>
      </c>
      <c r="Q22" s="73" t="s">
        <v>104</v>
      </c>
      <c r="R22" s="62">
        <v>2</v>
      </c>
      <c r="S22" s="62">
        <v>2</v>
      </c>
      <c r="T22" s="62">
        <v>0</v>
      </c>
      <c r="U22" s="67" t="s">
        <v>81</v>
      </c>
      <c r="V22" s="61" t="s">
        <v>105</v>
      </c>
      <c r="W22" s="52"/>
      <c r="X22" s="52"/>
    </row>
    <row r="23" spans="1:51" s="78" customFormat="1" ht="65" customHeight="1">
      <c r="A23" s="68">
        <v>1</v>
      </c>
      <c r="B23" s="68">
        <v>1.2</v>
      </c>
      <c r="C23" s="68">
        <v>1</v>
      </c>
      <c r="D23" s="69" t="s">
        <v>57</v>
      </c>
      <c r="E23" s="70" t="s">
        <v>58</v>
      </c>
      <c r="F23" s="70" t="s">
        <v>6</v>
      </c>
      <c r="G23" s="71" t="s">
        <v>106</v>
      </c>
      <c r="H23" s="72" t="s">
        <v>60</v>
      </c>
      <c r="I23" s="72" t="s">
        <v>46</v>
      </c>
      <c r="J23" s="70" t="s">
        <v>61</v>
      </c>
      <c r="K23" s="73" t="s">
        <v>62</v>
      </c>
      <c r="L23" s="74">
        <v>67913.56</v>
      </c>
      <c r="M23" s="73" t="s">
        <v>63</v>
      </c>
      <c r="N23" s="75">
        <v>20000</v>
      </c>
      <c r="O23" s="75">
        <v>0</v>
      </c>
      <c r="P23" s="75">
        <v>20000</v>
      </c>
      <c r="Q23" s="73" t="s">
        <v>64</v>
      </c>
      <c r="R23" s="68">
        <v>2</v>
      </c>
      <c r="S23" s="68">
        <v>1</v>
      </c>
      <c r="T23" s="68">
        <v>1</v>
      </c>
      <c r="U23" s="76" t="s">
        <v>65</v>
      </c>
      <c r="V23" s="73" t="s">
        <v>66</v>
      </c>
      <c r="W23" s="73" t="s">
        <v>67</v>
      </c>
      <c r="X23" s="73" t="s">
        <v>68</v>
      </c>
      <c r="Y23" s="77"/>
      <c r="Z23" s="77"/>
      <c r="AA23" s="77"/>
      <c r="AB23" s="77"/>
      <c r="AC23" s="77"/>
      <c r="AD23" s="77"/>
      <c r="AE23" s="77"/>
      <c r="AF23" s="77"/>
      <c r="AG23" s="77"/>
      <c r="AH23" s="77"/>
      <c r="AI23" s="77"/>
      <c r="AJ23" s="77"/>
      <c r="AK23" s="77"/>
      <c r="AL23" s="77"/>
      <c r="AM23" s="77"/>
      <c r="AN23" s="77"/>
      <c r="AO23" s="77"/>
      <c r="AP23" s="77"/>
      <c r="AQ23" s="77"/>
      <c r="AR23" s="77"/>
      <c r="AS23" s="77"/>
      <c r="AT23" s="77"/>
      <c r="AU23" s="77"/>
      <c r="AV23" s="77"/>
      <c r="AW23" s="77"/>
      <c r="AX23" s="77"/>
      <c r="AY23" s="77"/>
    </row>
    <row r="24" spans="1:51" s="38" customFormat="1" ht="18" customHeight="1">
      <c r="A24" s="116"/>
      <c r="B24" s="93"/>
      <c r="C24" s="93"/>
      <c r="D24" s="94"/>
      <c r="E24" s="94"/>
      <c r="F24" s="95"/>
      <c r="G24" s="95"/>
      <c r="H24" s="96"/>
      <c r="I24" s="96"/>
      <c r="J24" s="97"/>
      <c r="K24" s="98"/>
      <c r="L24" s="99"/>
      <c r="M24" s="100" t="s">
        <v>107</v>
      </c>
      <c r="N24" s="101">
        <f>SUM(N21:N23)</f>
        <v>210000</v>
      </c>
      <c r="O24" s="102">
        <f>SUM(O21:O22)</f>
        <v>150000</v>
      </c>
      <c r="P24" s="103">
        <f>SUM(P21:P23)</f>
        <v>60000</v>
      </c>
      <c r="Q24" s="104"/>
      <c r="R24" s="105"/>
      <c r="S24" s="105"/>
      <c r="T24" s="106"/>
      <c r="U24" s="107"/>
      <c r="V24" s="97"/>
      <c r="W24" s="97"/>
      <c r="X24" s="97"/>
      <c r="Y24" s="37"/>
      <c r="Z24" s="37"/>
      <c r="AA24" s="37"/>
      <c r="AB24" s="37"/>
      <c r="AC24" s="37"/>
      <c r="AD24" s="37"/>
      <c r="AE24" s="37"/>
      <c r="AF24" s="37"/>
      <c r="AG24" s="37"/>
      <c r="AH24" s="37"/>
      <c r="AI24" s="37"/>
      <c r="AJ24" s="37"/>
      <c r="AK24" s="37"/>
      <c r="AL24" s="37"/>
      <c r="AM24" s="37"/>
      <c r="AN24" s="37"/>
      <c r="AO24" s="37"/>
      <c r="AP24" s="37"/>
      <c r="AQ24" s="37"/>
      <c r="AR24" s="37"/>
      <c r="AS24" s="37"/>
      <c r="AT24" s="37"/>
      <c r="AU24" s="37"/>
      <c r="AV24" s="37"/>
      <c r="AW24" s="37"/>
      <c r="AX24" s="37"/>
      <c r="AY24" s="37"/>
    </row>
    <row r="25" spans="1:51" s="113" customFormat="1" ht="18" customHeight="1">
      <c r="A25" s="1623" t="s">
        <v>9</v>
      </c>
      <c r="B25" s="1624"/>
      <c r="C25" s="50"/>
      <c r="D25" s="51"/>
      <c r="E25" s="51"/>
      <c r="F25" s="70"/>
      <c r="G25" s="70"/>
      <c r="H25" s="108"/>
      <c r="I25" s="108"/>
      <c r="J25" s="109"/>
      <c r="K25" s="110"/>
      <c r="L25" s="111"/>
      <c r="M25" s="110"/>
      <c r="N25" s="59"/>
      <c r="O25" s="59"/>
      <c r="P25" s="60"/>
      <c r="Q25" s="73"/>
      <c r="R25" s="34"/>
      <c r="S25" s="34"/>
      <c r="T25" s="35"/>
      <c r="U25" s="36"/>
      <c r="V25" s="109"/>
      <c r="W25" s="109"/>
      <c r="X25" s="109"/>
      <c r="Y25" s="112"/>
      <c r="Z25" s="112"/>
      <c r="AA25" s="112"/>
      <c r="AB25" s="112"/>
      <c r="AC25" s="112"/>
      <c r="AD25" s="112"/>
      <c r="AE25" s="112"/>
      <c r="AF25" s="112"/>
      <c r="AG25" s="112"/>
      <c r="AH25" s="112"/>
      <c r="AI25" s="112"/>
      <c r="AJ25" s="112"/>
      <c r="AK25" s="112"/>
      <c r="AL25" s="112"/>
      <c r="AM25" s="112"/>
      <c r="AN25" s="112"/>
      <c r="AO25" s="112"/>
      <c r="AP25" s="112"/>
      <c r="AQ25" s="112"/>
      <c r="AR25" s="112"/>
      <c r="AS25" s="112"/>
      <c r="AT25" s="112"/>
      <c r="AU25" s="112"/>
      <c r="AV25" s="112"/>
      <c r="AW25" s="112"/>
      <c r="AX25" s="112"/>
      <c r="AY25" s="112"/>
    </row>
    <row r="26" spans="1:51" s="38" customFormat="1" ht="29">
      <c r="A26" s="50">
        <v>1</v>
      </c>
      <c r="B26" s="50" t="s">
        <v>43</v>
      </c>
      <c r="C26" s="50">
        <v>1</v>
      </c>
      <c r="D26" s="120" t="s">
        <v>108</v>
      </c>
      <c r="E26" s="51" t="s">
        <v>109</v>
      </c>
      <c r="F26" s="52" t="s">
        <v>9</v>
      </c>
      <c r="G26" s="53"/>
      <c r="H26" s="54" t="s">
        <v>46</v>
      </c>
      <c r="I26" s="54" t="s">
        <v>46</v>
      </c>
      <c r="J26" s="55"/>
      <c r="K26" s="56"/>
      <c r="L26" s="57">
        <v>40000</v>
      </c>
      <c r="M26" s="56"/>
      <c r="N26" s="58">
        <f>40000</f>
        <v>40000</v>
      </c>
      <c r="O26" s="121">
        <f>N26</f>
        <v>40000</v>
      </c>
      <c r="P26" s="60">
        <v>0</v>
      </c>
      <c r="Q26" s="122" t="s">
        <v>110</v>
      </c>
      <c r="R26" s="34"/>
      <c r="S26" s="34"/>
      <c r="T26" s="35"/>
      <c r="U26" s="36"/>
      <c r="V26" s="29"/>
      <c r="W26" s="29"/>
      <c r="X26" s="29"/>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row>
    <row r="27" spans="1:51" s="78" customFormat="1" ht="50" customHeight="1">
      <c r="A27" s="68">
        <v>1</v>
      </c>
      <c r="B27" s="68">
        <f>B16</f>
        <v>1.1000000000000001</v>
      </c>
      <c r="C27" s="68">
        <v>1</v>
      </c>
      <c r="D27" s="69" t="s">
        <v>48</v>
      </c>
      <c r="E27" s="70" t="s">
        <v>111</v>
      </c>
      <c r="F27" s="70" t="s">
        <v>9</v>
      </c>
      <c r="G27" s="70" t="s">
        <v>112</v>
      </c>
      <c r="H27" s="72" t="s">
        <v>51</v>
      </c>
      <c r="I27" s="72" t="s">
        <v>46</v>
      </c>
      <c r="J27" s="70" t="s">
        <v>52</v>
      </c>
      <c r="K27" s="73" t="s">
        <v>53</v>
      </c>
      <c r="L27" s="74">
        <v>145000</v>
      </c>
      <c r="M27" s="70" t="s">
        <v>54</v>
      </c>
      <c r="N27" s="92">
        <f>L27</f>
        <v>145000</v>
      </c>
      <c r="O27" s="75">
        <f>N27</f>
        <v>145000</v>
      </c>
      <c r="P27" s="75">
        <v>0</v>
      </c>
      <c r="Q27" s="73" t="s">
        <v>55</v>
      </c>
      <c r="R27" s="68">
        <v>0</v>
      </c>
      <c r="S27" s="68">
        <v>0</v>
      </c>
      <c r="T27" s="68">
        <v>1</v>
      </c>
      <c r="U27" s="76" t="s">
        <v>56</v>
      </c>
      <c r="V27" s="70"/>
      <c r="W27" s="70"/>
      <c r="X27" s="70"/>
      <c r="Y27" s="77"/>
      <c r="Z27" s="77"/>
      <c r="AA27" s="77"/>
      <c r="AB27" s="77"/>
      <c r="AC27" s="77"/>
      <c r="AD27" s="77"/>
      <c r="AE27" s="77"/>
      <c r="AF27" s="77"/>
      <c r="AG27" s="77"/>
      <c r="AH27" s="77"/>
      <c r="AI27" s="77"/>
      <c r="AJ27" s="77"/>
      <c r="AK27" s="77"/>
      <c r="AL27" s="77"/>
      <c r="AM27" s="77"/>
      <c r="AN27" s="77"/>
      <c r="AO27" s="77"/>
      <c r="AP27" s="77"/>
      <c r="AQ27" s="77"/>
      <c r="AR27" s="77"/>
      <c r="AS27" s="77"/>
      <c r="AT27" s="77"/>
      <c r="AU27" s="77"/>
      <c r="AV27" s="77"/>
      <c r="AW27" s="77"/>
      <c r="AX27" s="77"/>
      <c r="AY27" s="77"/>
    </row>
    <row r="28" spans="1:51" s="78" customFormat="1" ht="50" customHeight="1">
      <c r="A28" s="68">
        <v>1</v>
      </c>
      <c r="B28" s="68">
        <v>1.1000000000000001</v>
      </c>
      <c r="C28" s="68">
        <v>1</v>
      </c>
      <c r="D28" s="123" t="s">
        <v>113</v>
      </c>
      <c r="E28" s="70" t="s">
        <v>111</v>
      </c>
      <c r="F28" s="70" t="s">
        <v>9</v>
      </c>
      <c r="G28" s="70" t="s">
        <v>112</v>
      </c>
      <c r="H28" s="72" t="s">
        <v>51</v>
      </c>
      <c r="I28" s="72" t="s">
        <v>46</v>
      </c>
      <c r="J28" s="70" t="s">
        <v>52</v>
      </c>
      <c r="K28" s="124" t="s">
        <v>114</v>
      </c>
      <c r="L28" s="74">
        <v>45000</v>
      </c>
      <c r="M28" s="70" t="s">
        <v>54</v>
      </c>
      <c r="N28" s="92">
        <f>L28</f>
        <v>45000</v>
      </c>
      <c r="O28" s="75">
        <f>N28</f>
        <v>45000</v>
      </c>
      <c r="P28" s="75">
        <v>0</v>
      </c>
      <c r="Q28" s="73" t="s">
        <v>115</v>
      </c>
      <c r="R28" s="68">
        <v>0</v>
      </c>
      <c r="S28" s="68">
        <v>0</v>
      </c>
      <c r="T28" s="68">
        <v>1</v>
      </c>
      <c r="U28" s="76" t="s">
        <v>56</v>
      </c>
      <c r="V28" s="70"/>
      <c r="W28" s="70"/>
      <c r="X28" s="70"/>
      <c r="Y28" s="77"/>
      <c r="Z28" s="77"/>
      <c r="AA28" s="77"/>
      <c r="AB28" s="77"/>
      <c r="AC28" s="77"/>
      <c r="AD28" s="77"/>
      <c r="AE28" s="77"/>
      <c r="AF28" s="77"/>
      <c r="AG28" s="77"/>
      <c r="AH28" s="77"/>
      <c r="AI28" s="77"/>
      <c r="AJ28" s="77"/>
      <c r="AK28" s="77"/>
      <c r="AL28" s="77"/>
      <c r="AM28" s="77"/>
      <c r="AN28" s="77"/>
      <c r="AO28" s="77"/>
      <c r="AP28" s="77"/>
      <c r="AQ28" s="77"/>
      <c r="AR28" s="77"/>
      <c r="AS28" s="77"/>
      <c r="AT28" s="77"/>
      <c r="AU28" s="77"/>
      <c r="AV28" s="77"/>
      <c r="AW28" s="77"/>
      <c r="AX28" s="77"/>
      <c r="AY28" s="77"/>
    </row>
    <row r="29" spans="1:51" s="73" customFormat="1" ht="50" customHeight="1">
      <c r="A29" s="79">
        <v>1</v>
      </c>
      <c r="B29" s="79">
        <v>1.3</v>
      </c>
      <c r="C29" s="79">
        <v>1</v>
      </c>
      <c r="D29" s="119" t="s">
        <v>116</v>
      </c>
      <c r="E29" s="73" t="s">
        <v>117</v>
      </c>
      <c r="F29" s="73" t="s">
        <v>9</v>
      </c>
      <c r="G29" s="73" t="s">
        <v>118</v>
      </c>
      <c r="H29" s="72" t="s">
        <v>60</v>
      </c>
      <c r="I29" s="72" t="s">
        <v>72</v>
      </c>
      <c r="J29" s="70" t="s">
        <v>52</v>
      </c>
      <c r="K29" s="73" t="s">
        <v>119</v>
      </c>
      <c r="L29" s="75">
        <v>31456.560000000001</v>
      </c>
      <c r="M29" s="125" t="s">
        <v>97</v>
      </c>
      <c r="N29" s="126">
        <v>35000</v>
      </c>
      <c r="O29" s="126">
        <f>35000</f>
        <v>35000</v>
      </c>
      <c r="P29" s="127">
        <v>0</v>
      </c>
      <c r="Q29" s="73" t="s">
        <v>120</v>
      </c>
      <c r="R29" s="79">
        <v>2</v>
      </c>
      <c r="S29" s="79">
        <v>1</v>
      </c>
      <c r="T29" s="79">
        <v>0</v>
      </c>
      <c r="U29" s="128" t="s">
        <v>65</v>
      </c>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row>
    <row r="30" spans="1:51" s="78" customFormat="1" ht="50" customHeight="1">
      <c r="A30" s="68">
        <v>1</v>
      </c>
      <c r="B30" s="68">
        <v>1.4</v>
      </c>
      <c r="C30" s="68">
        <v>1</v>
      </c>
      <c r="D30" s="130" t="s">
        <v>121</v>
      </c>
      <c r="E30" s="73" t="s">
        <v>109</v>
      </c>
      <c r="F30" s="73" t="s">
        <v>9</v>
      </c>
      <c r="G30" s="73" t="s">
        <v>122</v>
      </c>
      <c r="H30" s="72" t="s">
        <v>60</v>
      </c>
      <c r="I30" s="72" t="s">
        <v>46</v>
      </c>
      <c r="J30" s="73" t="s">
        <v>52</v>
      </c>
      <c r="K30" s="124" t="s">
        <v>79</v>
      </c>
      <c r="L30" s="131">
        <v>30000</v>
      </c>
      <c r="M30" s="132"/>
      <c r="N30" s="75">
        <v>30000</v>
      </c>
      <c r="O30" s="75">
        <f>30000</f>
        <v>30000</v>
      </c>
      <c r="P30" s="75">
        <v>0</v>
      </c>
      <c r="Q30" s="73" t="s">
        <v>123</v>
      </c>
      <c r="R30" s="68">
        <v>1</v>
      </c>
      <c r="S30" s="68">
        <v>0</v>
      </c>
      <c r="T30" s="68">
        <v>0</v>
      </c>
      <c r="U30" s="128" t="s">
        <v>65</v>
      </c>
      <c r="V30" s="70"/>
      <c r="W30" s="70"/>
      <c r="X30" s="70"/>
      <c r="Y30" s="77"/>
      <c r="Z30" s="77"/>
      <c r="AA30" s="77"/>
      <c r="AB30" s="77"/>
      <c r="AC30" s="77"/>
      <c r="AD30" s="77"/>
      <c r="AE30" s="77"/>
      <c r="AF30" s="77"/>
      <c r="AG30" s="77"/>
      <c r="AH30" s="77"/>
      <c r="AI30" s="77"/>
      <c r="AJ30" s="77"/>
      <c r="AK30" s="77"/>
      <c r="AL30" s="77"/>
      <c r="AM30" s="77"/>
      <c r="AN30" s="77"/>
      <c r="AO30" s="77"/>
      <c r="AP30" s="77"/>
      <c r="AQ30" s="77"/>
      <c r="AR30" s="77"/>
      <c r="AS30" s="77"/>
      <c r="AT30" s="77"/>
      <c r="AU30" s="77"/>
      <c r="AV30" s="77"/>
      <c r="AW30" s="77"/>
      <c r="AX30" s="77"/>
      <c r="AY30" s="77"/>
    </row>
    <row r="31" spans="1:51" ht="18" customHeight="1">
      <c r="A31" s="133"/>
      <c r="B31" s="133"/>
      <c r="C31" s="133"/>
      <c r="D31" s="104"/>
      <c r="E31" s="95"/>
      <c r="F31" s="95"/>
      <c r="G31" s="95"/>
      <c r="H31" s="134"/>
      <c r="I31" s="135"/>
      <c r="J31" s="95"/>
      <c r="K31" s="136"/>
      <c r="L31" s="137"/>
      <c r="M31" s="138" t="s">
        <v>124</v>
      </c>
      <c r="N31" s="139">
        <f>SUM(N26:N30)</f>
        <v>295000</v>
      </c>
      <c r="O31" s="140">
        <f>SUM(O26:O30)</f>
        <v>295000</v>
      </c>
      <c r="P31" s="141">
        <f>SUM(P26:P30)</f>
        <v>0</v>
      </c>
      <c r="Q31" s="95"/>
      <c r="R31" s="133"/>
      <c r="S31" s="133"/>
      <c r="T31" s="95"/>
      <c r="U31" s="142"/>
      <c r="V31" s="95"/>
      <c r="W31" s="95"/>
      <c r="X31" s="95"/>
    </row>
    <row r="32" spans="1:51" ht="18" customHeight="1">
      <c r="A32" s="143"/>
      <c r="B32" s="143"/>
      <c r="C32" s="143"/>
      <c r="D32" s="144"/>
      <c r="E32" s="145"/>
      <c r="F32" s="145"/>
      <c r="G32" s="145"/>
      <c r="H32" s="146"/>
      <c r="I32" s="146"/>
      <c r="J32" s="145"/>
      <c r="K32" s="1616" t="s">
        <v>125</v>
      </c>
      <c r="L32" s="1617"/>
      <c r="M32" s="1618"/>
      <c r="N32" s="147">
        <f>N14+N18+N24+N31</f>
        <v>780500</v>
      </c>
      <c r="O32" s="148">
        <f>O14+O18+O24+O31</f>
        <v>700500</v>
      </c>
      <c r="P32" s="149">
        <f>P14+P18+P24+P31</f>
        <v>80000</v>
      </c>
      <c r="Q32" s="145"/>
      <c r="R32" s="143"/>
      <c r="S32" s="143"/>
      <c r="T32" s="145"/>
      <c r="U32" s="145"/>
      <c r="V32" s="145"/>
      <c r="W32" s="145"/>
      <c r="X32" s="145"/>
    </row>
    <row r="34" spans="13:13">
      <c r="M34" s="150"/>
    </row>
  </sheetData>
  <mergeCells count="7">
    <mergeCell ref="K32:M32"/>
    <mergeCell ref="E4:J4"/>
    <mergeCell ref="V6:X6"/>
    <mergeCell ref="A7:B7"/>
    <mergeCell ref="A15:B15"/>
    <mergeCell ref="A20:B20"/>
    <mergeCell ref="A25:B25"/>
  </mergeCells>
  <dataValidations count="4">
    <dataValidation type="list" allowBlank="1" showInputMessage="1" showErrorMessage="1" sqref="C17 C11">
      <formula1>$B$6:$C$6</formula1>
    </dataValidation>
    <dataValidation type="list" allowBlank="1" showInputMessage="1" showErrorMessage="1" sqref="R17:T17 R11:T11">
      <formula1>$A$6:$C$6</formula1>
    </dataValidation>
    <dataValidation type="list" allowBlank="1" showInputMessage="1" showErrorMessage="1" sqref="C6:C7 R31:T1048576 C10 R6:U10 C29:C459 C12:C13 U12 U30:U383 C21:C23 R13:U16 R18:U29">
      <formula1>#REF!</formula1>
    </dataValidation>
    <dataValidation type="list" allowBlank="1" showInputMessage="1" showErrorMessage="1" sqref="U17 U11">
      <formula1>$A$9:$AD$9</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4:CG43"/>
  <sheetViews>
    <sheetView zoomScaleNormal="100" workbookViewId="0">
      <pane xSplit="4" topLeftCell="E1" activePane="topRight" state="frozen"/>
      <selection pane="topRight" activeCell="O30" sqref="O30"/>
    </sheetView>
  </sheetViews>
  <sheetFormatPr defaultColWidth="8.81640625" defaultRowHeight="13"/>
  <cols>
    <col min="1" max="1" width="4.54296875" style="153" customWidth="1"/>
    <col min="2" max="2" width="5.7265625" style="153" customWidth="1"/>
    <col min="3" max="3" width="8.81640625" style="154"/>
    <col min="4" max="4" width="31.1796875" style="154" customWidth="1"/>
    <col min="5" max="5" width="13.453125" style="154" customWidth="1"/>
    <col min="6" max="6" width="11.36328125" style="154" customWidth="1"/>
    <col min="7" max="7" width="17.6328125" style="154" customWidth="1"/>
    <col min="8" max="8" width="10.1796875" style="222" customWidth="1"/>
    <col min="9" max="9" width="10.81640625" style="222" customWidth="1"/>
    <col min="10" max="12" width="21.453125" style="154" customWidth="1"/>
    <col min="13" max="13" width="11.81640625" style="154" customWidth="1"/>
    <col min="14" max="14" width="12.453125" style="154" customWidth="1"/>
    <col min="15" max="15" width="12.1796875" style="154" customWidth="1"/>
    <col min="16" max="16" width="20.81640625" style="154" customWidth="1"/>
    <col min="17" max="17" width="13.36328125" style="154" customWidth="1"/>
    <col min="18" max="19" width="8.81640625" style="154"/>
    <col min="20" max="20" width="13.54296875" style="154" customWidth="1"/>
    <col min="21" max="21" width="9.81640625" style="154" customWidth="1"/>
    <col min="22" max="22" width="16" style="155" customWidth="1"/>
    <col min="23" max="85" width="8.81640625" style="156"/>
    <col min="86" max="16384" width="8.81640625" style="154"/>
  </cols>
  <sheetData>
    <row r="4" spans="1:85" ht="18.5">
      <c r="B4" s="1619" t="s">
        <v>126</v>
      </c>
      <c r="C4" s="1619"/>
      <c r="D4" s="1619"/>
      <c r="E4" s="1619"/>
      <c r="F4" s="1619"/>
      <c r="G4" s="1619"/>
      <c r="H4" s="1619"/>
      <c r="I4" s="1619"/>
      <c r="J4" s="1619"/>
      <c r="K4" s="1619"/>
      <c r="L4" s="1619"/>
    </row>
    <row r="5" spans="1:85" ht="15.5">
      <c r="E5" s="157"/>
      <c r="F5" s="157"/>
      <c r="G5" s="157"/>
      <c r="H5" s="158"/>
      <c r="I5" s="158"/>
      <c r="J5" s="157"/>
      <c r="K5" s="157"/>
      <c r="L5" s="157"/>
    </row>
    <row r="6" spans="1:85" ht="15.5">
      <c r="E6" s="159"/>
      <c r="F6" s="159"/>
      <c r="G6" s="159"/>
      <c r="H6" s="160"/>
      <c r="I6" s="160"/>
      <c r="J6" s="159"/>
      <c r="K6" s="159"/>
      <c r="L6" s="159"/>
    </row>
    <row r="7" spans="1:85" s="166" customFormat="1" ht="43" customHeight="1">
      <c r="A7" s="161" t="s">
        <v>21</v>
      </c>
      <c r="B7" s="161" t="s">
        <v>22</v>
      </c>
      <c r="C7" s="162" t="s">
        <v>127</v>
      </c>
      <c r="D7" s="162" t="s">
        <v>24</v>
      </c>
      <c r="E7" s="162" t="s">
        <v>25</v>
      </c>
      <c r="F7" s="162" t="s">
        <v>26</v>
      </c>
      <c r="G7" s="162" t="s">
        <v>27</v>
      </c>
      <c r="H7" s="163" t="s">
        <v>28</v>
      </c>
      <c r="I7" s="163" t="s">
        <v>29</v>
      </c>
      <c r="J7" s="164" t="s">
        <v>128</v>
      </c>
      <c r="K7" s="164" t="s">
        <v>129</v>
      </c>
      <c r="L7" s="164" t="s">
        <v>130</v>
      </c>
      <c r="M7" s="164" t="s">
        <v>131</v>
      </c>
      <c r="N7" s="164" t="s">
        <v>35</v>
      </c>
      <c r="O7" s="164" t="s">
        <v>132</v>
      </c>
      <c r="P7" s="164" t="s">
        <v>37</v>
      </c>
      <c r="Q7" s="165" t="s">
        <v>38</v>
      </c>
      <c r="R7" s="165" t="s">
        <v>39</v>
      </c>
      <c r="S7" s="165" t="s">
        <v>40</v>
      </c>
      <c r="T7" s="165" t="s">
        <v>41</v>
      </c>
      <c r="U7" s="164" t="s">
        <v>133</v>
      </c>
      <c r="V7" s="164" t="s">
        <v>134</v>
      </c>
      <c r="W7" s="156"/>
      <c r="X7" s="156"/>
      <c r="Y7" s="156"/>
      <c r="Z7" s="156"/>
      <c r="AA7" s="156"/>
      <c r="AB7" s="156"/>
      <c r="AC7" s="156"/>
      <c r="AD7" s="156"/>
      <c r="AE7" s="156"/>
      <c r="AF7" s="156"/>
      <c r="AG7" s="156"/>
      <c r="AH7" s="156"/>
      <c r="AI7" s="156"/>
      <c r="AJ7" s="156"/>
      <c r="AK7" s="156"/>
      <c r="AL7" s="156"/>
      <c r="AM7" s="156"/>
      <c r="AN7" s="156"/>
      <c r="AO7" s="156"/>
      <c r="AP7" s="156"/>
      <c r="AQ7" s="156"/>
      <c r="AR7" s="156"/>
      <c r="AS7" s="156"/>
      <c r="AT7" s="156"/>
      <c r="AU7" s="156"/>
      <c r="AV7" s="156"/>
      <c r="AW7" s="156"/>
      <c r="AX7" s="156"/>
      <c r="AY7" s="156"/>
      <c r="AZ7" s="156"/>
      <c r="BA7" s="156"/>
      <c r="BB7" s="156"/>
      <c r="BC7" s="156"/>
      <c r="BD7" s="156"/>
      <c r="BE7" s="156"/>
      <c r="BF7" s="156"/>
      <c r="BG7" s="156"/>
      <c r="BH7" s="156"/>
      <c r="BI7" s="156"/>
      <c r="BJ7" s="156"/>
      <c r="BK7" s="156"/>
      <c r="BL7" s="156"/>
      <c r="BM7" s="156"/>
      <c r="BN7" s="156"/>
      <c r="BO7" s="156"/>
      <c r="BP7" s="156"/>
      <c r="BQ7" s="156"/>
      <c r="BR7" s="156"/>
      <c r="BS7" s="156"/>
      <c r="BT7" s="156"/>
      <c r="BU7" s="156"/>
      <c r="BV7" s="156"/>
      <c r="BW7" s="156"/>
      <c r="BX7" s="156"/>
      <c r="BY7" s="156"/>
      <c r="BZ7" s="156"/>
      <c r="CA7" s="156"/>
      <c r="CB7" s="156"/>
      <c r="CC7" s="156"/>
      <c r="CD7" s="156"/>
      <c r="CE7" s="156"/>
      <c r="CF7" s="156"/>
      <c r="CG7" s="156"/>
    </row>
    <row r="8" spans="1:85" s="166" customFormat="1" ht="18" customHeight="1">
      <c r="A8" s="1621" t="s">
        <v>6</v>
      </c>
      <c r="B8" s="1622"/>
      <c r="C8" s="162"/>
      <c r="D8" s="162"/>
      <c r="E8" s="162"/>
      <c r="F8" s="162"/>
      <c r="G8" s="162"/>
      <c r="H8" s="163"/>
      <c r="I8" s="163"/>
      <c r="J8" s="164"/>
      <c r="K8" s="164"/>
      <c r="L8" s="164"/>
      <c r="M8" s="167"/>
      <c r="N8" s="164"/>
      <c r="O8" s="164"/>
      <c r="P8" s="164"/>
      <c r="Q8" s="165"/>
      <c r="R8" s="165"/>
      <c r="S8" s="165"/>
      <c r="T8" s="165"/>
      <c r="U8" s="164"/>
      <c r="V8" s="164"/>
      <c r="W8" s="156"/>
      <c r="X8" s="156"/>
      <c r="Y8" s="156"/>
      <c r="Z8" s="156"/>
      <c r="AA8" s="156"/>
      <c r="AB8" s="156"/>
      <c r="AC8" s="156"/>
      <c r="AD8" s="156"/>
      <c r="AE8" s="156"/>
      <c r="AF8" s="156"/>
      <c r="AG8" s="156"/>
      <c r="AH8" s="156"/>
      <c r="AI8" s="156"/>
      <c r="AJ8" s="156"/>
      <c r="AK8" s="156"/>
      <c r="AL8" s="156"/>
      <c r="AM8" s="156"/>
      <c r="AN8" s="156"/>
      <c r="AO8" s="156"/>
      <c r="AP8" s="156"/>
      <c r="AQ8" s="156"/>
      <c r="AR8" s="156"/>
      <c r="AS8" s="156"/>
      <c r="AT8" s="156"/>
      <c r="AU8" s="156"/>
      <c r="AV8" s="156"/>
      <c r="AW8" s="156"/>
      <c r="AX8" s="156"/>
      <c r="AY8" s="156"/>
      <c r="AZ8" s="156"/>
      <c r="BA8" s="156"/>
      <c r="BB8" s="156"/>
      <c r="BC8" s="156"/>
      <c r="BD8" s="156"/>
      <c r="BE8" s="156"/>
      <c r="BF8" s="156"/>
      <c r="BG8" s="156"/>
      <c r="BH8" s="156"/>
      <c r="BI8" s="156"/>
      <c r="BJ8" s="156"/>
      <c r="BK8" s="156"/>
      <c r="BL8" s="156"/>
      <c r="BM8" s="156"/>
      <c r="BN8" s="156"/>
      <c r="BO8" s="156"/>
      <c r="BP8" s="156"/>
      <c r="BQ8" s="156"/>
      <c r="BR8" s="156"/>
      <c r="BS8" s="156"/>
      <c r="BT8" s="156"/>
      <c r="BU8" s="156"/>
      <c r="BV8" s="156"/>
      <c r="BW8" s="156"/>
      <c r="BX8" s="156"/>
      <c r="BY8" s="156"/>
      <c r="BZ8" s="156"/>
      <c r="CA8" s="156"/>
      <c r="CB8" s="156"/>
      <c r="CC8" s="156"/>
      <c r="CD8" s="156"/>
      <c r="CE8" s="156"/>
      <c r="CF8" s="156"/>
      <c r="CG8" s="156"/>
    </row>
    <row r="9" spans="1:85" s="169" customFormat="1" ht="50" customHeight="1">
      <c r="A9" s="168">
        <v>1</v>
      </c>
      <c r="B9" s="168">
        <v>1.1000000000000001</v>
      </c>
      <c r="C9" s="169" t="s">
        <v>52</v>
      </c>
      <c r="D9" s="170" t="s">
        <v>135</v>
      </c>
      <c r="E9" s="169" t="s">
        <v>136</v>
      </c>
      <c r="F9" s="169" t="s">
        <v>6</v>
      </c>
      <c r="G9" s="170" t="s">
        <v>137</v>
      </c>
      <c r="H9" s="171">
        <v>2020</v>
      </c>
      <c r="I9" s="171" t="s">
        <v>72</v>
      </c>
      <c r="J9" s="170" t="s">
        <v>114</v>
      </c>
      <c r="K9" s="170" t="s">
        <v>138</v>
      </c>
      <c r="L9" s="172" t="s">
        <v>139</v>
      </c>
      <c r="M9" s="173">
        <v>60000</v>
      </c>
      <c r="N9" s="173">
        <v>60000</v>
      </c>
      <c r="O9" s="174">
        <v>0</v>
      </c>
      <c r="P9" s="170" t="s">
        <v>140</v>
      </c>
      <c r="Q9" s="169">
        <v>1</v>
      </c>
      <c r="R9" s="169">
        <v>0</v>
      </c>
      <c r="S9" s="169">
        <v>2</v>
      </c>
      <c r="T9" s="169" t="s">
        <v>56</v>
      </c>
      <c r="V9" s="175" t="s">
        <v>141</v>
      </c>
      <c r="W9" s="176"/>
      <c r="X9" s="176"/>
      <c r="Y9" s="176"/>
      <c r="Z9" s="176"/>
      <c r="AA9" s="176"/>
      <c r="AB9" s="176"/>
      <c r="AC9" s="176"/>
      <c r="AD9" s="176"/>
      <c r="AE9" s="176"/>
      <c r="AF9" s="176"/>
      <c r="AG9" s="176"/>
      <c r="AH9" s="176"/>
      <c r="AI9" s="176"/>
      <c r="AJ9" s="176"/>
      <c r="AK9" s="176"/>
      <c r="AL9" s="176"/>
      <c r="AM9" s="176"/>
      <c r="AN9" s="176"/>
      <c r="AO9" s="176"/>
      <c r="AP9" s="176"/>
      <c r="AQ9" s="176"/>
      <c r="AR9" s="176"/>
      <c r="AS9" s="176"/>
      <c r="AT9" s="176"/>
      <c r="AU9" s="176"/>
      <c r="AV9" s="176"/>
      <c r="AW9" s="176"/>
      <c r="AX9" s="176"/>
      <c r="AY9" s="176"/>
      <c r="AZ9" s="176"/>
      <c r="BA9" s="176"/>
      <c r="BB9" s="176"/>
      <c r="BC9" s="176"/>
      <c r="BD9" s="176"/>
      <c r="BE9" s="176"/>
      <c r="BF9" s="176"/>
      <c r="BG9" s="176"/>
      <c r="BH9" s="176"/>
      <c r="BI9" s="176"/>
      <c r="BJ9" s="176"/>
      <c r="BK9" s="176"/>
      <c r="BL9" s="176"/>
      <c r="BM9" s="176"/>
      <c r="BN9" s="176"/>
      <c r="BO9" s="176"/>
      <c r="BP9" s="176"/>
      <c r="BQ9" s="176"/>
      <c r="BR9" s="176"/>
      <c r="BS9" s="176"/>
      <c r="BT9" s="176"/>
      <c r="BU9" s="176"/>
      <c r="BV9" s="176"/>
      <c r="BW9" s="176"/>
      <c r="BX9" s="176"/>
      <c r="BY9" s="176"/>
      <c r="BZ9" s="176"/>
      <c r="CA9" s="176"/>
      <c r="CB9" s="176"/>
      <c r="CC9" s="176"/>
      <c r="CD9" s="176"/>
      <c r="CE9" s="176"/>
      <c r="CF9" s="176"/>
      <c r="CG9" s="176"/>
    </row>
    <row r="10" spans="1:85" s="166" customFormat="1" ht="50" customHeight="1">
      <c r="A10" s="177">
        <v>1</v>
      </c>
      <c r="B10" s="177">
        <v>1.1000000000000001</v>
      </c>
      <c r="C10" s="166" t="s">
        <v>61</v>
      </c>
      <c r="D10" s="167" t="s">
        <v>142</v>
      </c>
      <c r="E10" s="169" t="s">
        <v>136</v>
      </c>
      <c r="F10" s="169" t="s">
        <v>6</v>
      </c>
      <c r="G10" s="170" t="s">
        <v>143</v>
      </c>
      <c r="H10" s="171" t="s">
        <v>46</v>
      </c>
      <c r="I10" s="171" t="s">
        <v>72</v>
      </c>
      <c r="J10" s="170" t="s">
        <v>144</v>
      </c>
      <c r="K10" s="170" t="s">
        <v>145</v>
      </c>
      <c r="L10" s="178" t="s">
        <v>146</v>
      </c>
      <c r="M10" s="179">
        <v>20000</v>
      </c>
      <c r="N10" s="179">
        <v>20000</v>
      </c>
      <c r="O10" s="180">
        <v>0</v>
      </c>
      <c r="P10" s="167" t="s">
        <v>147</v>
      </c>
      <c r="Q10" s="166">
        <v>0</v>
      </c>
      <c r="R10" s="166">
        <v>0</v>
      </c>
      <c r="S10" s="166">
        <v>2</v>
      </c>
      <c r="T10" s="166" t="s">
        <v>56</v>
      </c>
      <c r="V10" s="164" t="s">
        <v>141</v>
      </c>
      <c r="W10" s="156"/>
      <c r="X10" s="156"/>
      <c r="Y10" s="156"/>
      <c r="Z10" s="156"/>
      <c r="AA10" s="156"/>
      <c r="AB10" s="156"/>
      <c r="AC10" s="156"/>
      <c r="AD10" s="156"/>
      <c r="AE10" s="156"/>
      <c r="AF10" s="156"/>
      <c r="AG10" s="156"/>
      <c r="AH10" s="156"/>
      <c r="AI10" s="156"/>
      <c r="AJ10" s="156"/>
      <c r="AK10" s="156"/>
      <c r="AL10" s="156"/>
      <c r="AM10" s="156"/>
      <c r="AN10" s="156"/>
      <c r="AO10" s="156"/>
      <c r="AP10" s="156"/>
      <c r="AQ10" s="156"/>
      <c r="AR10" s="156"/>
      <c r="AS10" s="156"/>
      <c r="AT10" s="156"/>
      <c r="AU10" s="156"/>
      <c r="AV10" s="156"/>
      <c r="AW10" s="156"/>
      <c r="AX10" s="156"/>
      <c r="AY10" s="156"/>
      <c r="AZ10" s="156"/>
      <c r="BA10" s="156"/>
      <c r="BB10" s="156"/>
      <c r="BC10" s="156"/>
      <c r="BD10" s="156"/>
      <c r="BE10" s="156"/>
      <c r="BF10" s="156"/>
      <c r="BG10" s="156"/>
      <c r="BH10" s="156"/>
      <c r="BI10" s="156"/>
      <c r="BJ10" s="156"/>
      <c r="BK10" s="156"/>
      <c r="BL10" s="156"/>
      <c r="BM10" s="156"/>
      <c r="BN10" s="156"/>
      <c r="BO10" s="156"/>
      <c r="BP10" s="156"/>
      <c r="BQ10" s="156"/>
      <c r="BR10" s="156"/>
      <c r="BS10" s="156"/>
      <c r="BT10" s="156"/>
      <c r="BU10" s="156"/>
      <c r="BV10" s="156"/>
      <c r="BW10" s="156"/>
      <c r="BX10" s="156"/>
      <c r="BY10" s="156"/>
      <c r="BZ10" s="156"/>
      <c r="CA10" s="156"/>
      <c r="CB10" s="156"/>
      <c r="CC10" s="156"/>
      <c r="CD10" s="156"/>
      <c r="CE10" s="156"/>
      <c r="CF10" s="156"/>
      <c r="CG10" s="156"/>
    </row>
    <row r="11" spans="1:85" ht="50" customHeight="1">
      <c r="A11" s="177">
        <v>1</v>
      </c>
      <c r="B11" s="177">
        <v>1.4</v>
      </c>
      <c r="C11" s="166" t="s">
        <v>52</v>
      </c>
      <c r="D11" s="167" t="s">
        <v>148</v>
      </c>
      <c r="E11" s="166" t="s">
        <v>149</v>
      </c>
      <c r="F11" s="166" t="s">
        <v>6</v>
      </c>
      <c r="G11" s="170" t="s">
        <v>150</v>
      </c>
      <c r="H11" s="181" t="s">
        <v>46</v>
      </c>
      <c r="I11" s="181" t="s">
        <v>46</v>
      </c>
      <c r="J11" s="167" t="s">
        <v>151</v>
      </c>
      <c r="K11" s="167" t="s">
        <v>152</v>
      </c>
      <c r="L11" s="170" t="s">
        <v>99</v>
      </c>
      <c r="M11" s="179">
        <v>55000</v>
      </c>
      <c r="N11" s="179">
        <v>55000</v>
      </c>
      <c r="O11" s="180">
        <v>0</v>
      </c>
      <c r="P11" s="167" t="s">
        <v>153</v>
      </c>
      <c r="Q11" s="182">
        <v>1</v>
      </c>
      <c r="R11" s="182">
        <v>1</v>
      </c>
      <c r="S11" s="182">
        <v>1</v>
      </c>
      <c r="T11" s="182" t="s">
        <v>65</v>
      </c>
      <c r="U11" s="166"/>
      <c r="V11" s="164" t="s">
        <v>141</v>
      </c>
    </row>
    <row r="12" spans="1:85" s="169" customFormat="1" ht="50" customHeight="1">
      <c r="A12" s="168">
        <v>1</v>
      </c>
      <c r="B12" s="168">
        <v>1.4</v>
      </c>
      <c r="C12" s="169" t="s">
        <v>52</v>
      </c>
      <c r="D12" s="170" t="s">
        <v>154</v>
      </c>
      <c r="E12" s="170" t="s">
        <v>155</v>
      </c>
      <c r="F12" s="169" t="s">
        <v>8</v>
      </c>
      <c r="G12" s="170" t="s">
        <v>156</v>
      </c>
      <c r="H12" s="171" t="s">
        <v>46</v>
      </c>
      <c r="I12" s="171" t="s">
        <v>46</v>
      </c>
      <c r="J12" s="170" t="s">
        <v>157</v>
      </c>
      <c r="K12" s="170" t="s">
        <v>158</v>
      </c>
      <c r="L12" s="170" t="s">
        <v>99</v>
      </c>
      <c r="M12" s="173">
        <v>15000</v>
      </c>
      <c r="N12" s="173">
        <v>0</v>
      </c>
      <c r="O12" s="173">
        <f>15000</f>
        <v>15000</v>
      </c>
      <c r="P12" s="170" t="s">
        <v>159</v>
      </c>
      <c r="Q12" s="170">
        <v>1</v>
      </c>
      <c r="R12" s="170">
        <v>2</v>
      </c>
      <c r="S12" s="170">
        <v>2</v>
      </c>
      <c r="T12" s="169">
        <v>0</v>
      </c>
      <c r="U12" s="169" t="s">
        <v>81</v>
      </c>
      <c r="V12" s="175" t="s">
        <v>141</v>
      </c>
      <c r="W12" s="176"/>
      <c r="X12" s="176"/>
      <c r="Y12" s="176"/>
      <c r="Z12" s="176"/>
      <c r="AA12" s="176"/>
      <c r="AB12" s="176"/>
      <c r="AC12" s="176"/>
      <c r="AD12" s="176"/>
      <c r="AE12" s="176"/>
      <c r="AF12" s="176"/>
      <c r="AG12" s="176"/>
      <c r="AH12" s="176"/>
      <c r="AI12" s="176"/>
      <c r="AJ12" s="176"/>
      <c r="AK12" s="176"/>
      <c r="AL12" s="176"/>
      <c r="AM12" s="176"/>
      <c r="AN12" s="176"/>
      <c r="AO12" s="176"/>
      <c r="AP12" s="176"/>
      <c r="AQ12" s="176"/>
      <c r="AR12" s="176"/>
      <c r="AS12" s="176"/>
      <c r="AT12" s="176"/>
      <c r="AU12" s="176"/>
      <c r="AV12" s="176"/>
      <c r="AW12" s="176"/>
      <c r="AX12" s="176"/>
      <c r="AY12" s="176"/>
      <c r="AZ12" s="176"/>
      <c r="BA12" s="176"/>
      <c r="BB12" s="176"/>
      <c r="BC12" s="176"/>
      <c r="BD12" s="176"/>
      <c r="BE12" s="176"/>
      <c r="BF12" s="176"/>
      <c r="BG12" s="176"/>
      <c r="BH12" s="176"/>
      <c r="BI12" s="176"/>
      <c r="BJ12" s="176"/>
      <c r="BK12" s="176"/>
      <c r="BL12" s="176"/>
      <c r="BM12" s="176"/>
      <c r="BN12" s="176"/>
      <c r="BO12" s="176"/>
      <c r="BP12" s="176"/>
      <c r="BQ12" s="176"/>
      <c r="BR12" s="176"/>
      <c r="BS12" s="176"/>
      <c r="BT12" s="176"/>
      <c r="BU12" s="176"/>
      <c r="BV12" s="176"/>
      <c r="BW12" s="176"/>
      <c r="BX12" s="176"/>
      <c r="BY12" s="176"/>
      <c r="BZ12" s="176"/>
      <c r="CA12" s="176"/>
      <c r="CB12" s="176"/>
      <c r="CC12" s="176"/>
      <c r="CD12" s="176"/>
      <c r="CE12" s="176"/>
      <c r="CF12" s="176"/>
      <c r="CG12" s="176"/>
    </row>
    <row r="13" spans="1:85" s="187" customFormat="1" ht="75" customHeight="1">
      <c r="A13" s="183"/>
      <c r="B13" s="183" t="s">
        <v>160</v>
      </c>
      <c r="C13" s="184">
        <v>1</v>
      </c>
      <c r="D13" s="184" t="s">
        <v>161</v>
      </c>
      <c r="E13" s="184" t="s">
        <v>70</v>
      </c>
      <c r="F13" s="184" t="s">
        <v>6</v>
      </c>
      <c r="G13" s="184" t="s">
        <v>162</v>
      </c>
      <c r="H13" s="171" t="s">
        <v>46</v>
      </c>
      <c r="I13" s="171" t="s">
        <v>46</v>
      </c>
      <c r="J13" s="184" t="s">
        <v>52</v>
      </c>
      <c r="K13" s="184" t="s">
        <v>163</v>
      </c>
      <c r="L13" s="184" t="s">
        <v>164</v>
      </c>
      <c r="M13" s="185">
        <v>35000</v>
      </c>
      <c r="N13" s="185">
        <f>35000</f>
        <v>35000</v>
      </c>
      <c r="O13" s="186">
        <v>0</v>
      </c>
      <c r="P13" s="169"/>
      <c r="Q13" s="169"/>
      <c r="R13" s="169"/>
      <c r="S13" s="169"/>
      <c r="T13" s="169"/>
      <c r="U13" s="169"/>
      <c r="V13" s="175"/>
      <c r="W13" s="176"/>
      <c r="X13" s="176"/>
      <c r="Y13" s="176"/>
      <c r="Z13" s="176"/>
      <c r="AA13" s="176"/>
      <c r="AB13" s="176"/>
      <c r="AC13" s="176"/>
      <c r="AD13" s="176"/>
      <c r="AE13" s="176"/>
      <c r="AF13" s="176"/>
      <c r="AG13" s="176"/>
      <c r="AH13" s="176"/>
      <c r="AI13" s="176"/>
      <c r="AJ13" s="176"/>
      <c r="AK13" s="176"/>
      <c r="AL13" s="176"/>
      <c r="AM13" s="176"/>
      <c r="AN13" s="176"/>
      <c r="AO13" s="176"/>
      <c r="AP13" s="176"/>
      <c r="AQ13" s="176"/>
      <c r="AR13" s="176"/>
      <c r="AS13" s="176"/>
      <c r="AT13" s="176"/>
      <c r="AU13" s="176"/>
      <c r="AV13" s="176"/>
      <c r="AW13" s="176"/>
      <c r="AX13" s="176"/>
      <c r="AY13" s="176"/>
      <c r="AZ13" s="176"/>
      <c r="BA13" s="176"/>
      <c r="BB13" s="176"/>
      <c r="BC13" s="176"/>
      <c r="BD13" s="176"/>
      <c r="BE13" s="176"/>
      <c r="BF13" s="176"/>
      <c r="BG13" s="176"/>
      <c r="BH13" s="176"/>
      <c r="BI13" s="176"/>
      <c r="BJ13" s="176"/>
      <c r="BK13" s="176"/>
      <c r="BL13" s="176"/>
      <c r="BM13" s="176"/>
      <c r="BN13" s="176"/>
      <c r="BO13" s="176"/>
      <c r="BP13" s="176"/>
      <c r="BQ13" s="176"/>
      <c r="BR13" s="176"/>
      <c r="BS13" s="176"/>
      <c r="BT13" s="176"/>
      <c r="BU13" s="176"/>
      <c r="BV13" s="176"/>
      <c r="BW13" s="176"/>
      <c r="BX13" s="176"/>
      <c r="BY13" s="176"/>
      <c r="BZ13" s="176"/>
      <c r="CA13" s="176"/>
      <c r="CB13" s="176"/>
      <c r="CC13" s="176"/>
      <c r="CD13" s="176"/>
      <c r="CE13" s="176"/>
      <c r="CF13" s="176"/>
      <c r="CG13" s="176"/>
    </row>
    <row r="14" spans="1:85" s="187" customFormat="1" ht="18" customHeight="1">
      <c r="A14" s="188"/>
      <c r="B14" s="189"/>
      <c r="C14" s="190"/>
      <c r="D14" s="190"/>
      <c r="E14" s="190"/>
      <c r="F14" s="190"/>
      <c r="G14" s="190"/>
      <c r="H14" s="191"/>
      <c r="I14" s="191"/>
      <c r="J14" s="190"/>
      <c r="K14" s="192"/>
      <c r="L14" s="193" t="s">
        <v>91</v>
      </c>
      <c r="M14" s="194">
        <f>SUM(M9:M13)</f>
        <v>185000</v>
      </c>
      <c r="N14" s="194">
        <f>SUM(N9:N13)</f>
        <v>170000</v>
      </c>
      <c r="O14" s="195">
        <f>SUM(O9:O13)</f>
        <v>15000</v>
      </c>
      <c r="P14" s="196"/>
      <c r="Q14" s="196"/>
      <c r="R14" s="196"/>
      <c r="S14" s="196"/>
      <c r="T14" s="196"/>
      <c r="U14" s="196"/>
      <c r="V14" s="197"/>
      <c r="W14" s="176"/>
      <c r="X14" s="176"/>
      <c r="Y14" s="176"/>
      <c r="Z14" s="176"/>
      <c r="AA14" s="176"/>
      <c r="AB14" s="176"/>
      <c r="AC14" s="176"/>
      <c r="AD14" s="176"/>
      <c r="AE14" s="176"/>
      <c r="AF14" s="176"/>
      <c r="AG14" s="176"/>
      <c r="AH14" s="176"/>
      <c r="AI14" s="176"/>
      <c r="AJ14" s="176"/>
      <c r="AK14" s="176"/>
      <c r="AL14" s="176"/>
      <c r="AM14" s="176"/>
      <c r="AN14" s="176"/>
      <c r="AO14" s="176"/>
      <c r="AP14" s="176"/>
      <c r="AQ14" s="176"/>
      <c r="AR14" s="176"/>
      <c r="AS14" s="176"/>
      <c r="AT14" s="176"/>
      <c r="AU14" s="176"/>
      <c r="AV14" s="176"/>
      <c r="AW14" s="176"/>
      <c r="AX14" s="176"/>
      <c r="AY14" s="176"/>
      <c r="AZ14" s="176"/>
      <c r="BA14" s="176"/>
      <c r="BB14" s="176"/>
      <c r="BC14" s="176"/>
      <c r="BD14" s="176"/>
      <c r="BE14" s="176"/>
      <c r="BF14" s="176"/>
      <c r="BG14" s="176"/>
      <c r="BH14" s="176"/>
      <c r="BI14" s="176"/>
      <c r="BJ14" s="176"/>
      <c r="BK14" s="176"/>
      <c r="BL14" s="176"/>
      <c r="BM14" s="176"/>
      <c r="BN14" s="176"/>
      <c r="BO14" s="176"/>
      <c r="BP14" s="176"/>
      <c r="BQ14" s="176"/>
      <c r="BR14" s="176"/>
      <c r="BS14" s="176"/>
      <c r="BT14" s="176"/>
      <c r="BU14" s="176"/>
      <c r="BV14" s="176"/>
      <c r="BW14" s="176"/>
      <c r="BX14" s="176"/>
      <c r="BY14" s="176"/>
      <c r="BZ14" s="176"/>
      <c r="CA14" s="176"/>
      <c r="CB14" s="176"/>
      <c r="CC14" s="176"/>
      <c r="CD14" s="176"/>
      <c r="CE14" s="176"/>
      <c r="CF14" s="176"/>
      <c r="CG14" s="176"/>
    </row>
    <row r="15" spans="1:85" s="187" customFormat="1" ht="16" customHeight="1">
      <c r="A15" s="1627" t="s">
        <v>7</v>
      </c>
      <c r="B15" s="1628"/>
      <c r="C15" s="184"/>
      <c r="D15" s="184"/>
      <c r="E15" s="184"/>
      <c r="F15" s="184"/>
      <c r="G15" s="184"/>
      <c r="H15" s="198"/>
      <c r="I15" s="198"/>
      <c r="J15" s="184"/>
      <c r="K15" s="184"/>
      <c r="L15" s="184"/>
      <c r="M15" s="186"/>
      <c r="N15" s="199"/>
      <c r="O15" s="186"/>
      <c r="P15" s="169"/>
      <c r="Q15" s="169"/>
      <c r="R15" s="169"/>
      <c r="S15" s="169"/>
      <c r="T15" s="169"/>
      <c r="U15" s="169"/>
      <c r="V15" s="175"/>
      <c r="W15" s="176"/>
      <c r="X15" s="176"/>
      <c r="Y15" s="176"/>
      <c r="Z15" s="176"/>
      <c r="AA15" s="176"/>
      <c r="AB15" s="176"/>
      <c r="AC15" s="176"/>
      <c r="AD15" s="176"/>
      <c r="AE15" s="176"/>
      <c r="AF15" s="176"/>
      <c r="AG15" s="176"/>
      <c r="AH15" s="176"/>
      <c r="AI15" s="176"/>
      <c r="AJ15" s="176"/>
      <c r="AK15" s="176"/>
      <c r="AL15" s="176"/>
      <c r="AM15" s="176"/>
      <c r="AN15" s="176"/>
      <c r="AO15" s="176"/>
      <c r="AP15" s="176"/>
      <c r="AQ15" s="176"/>
      <c r="AR15" s="176"/>
      <c r="AS15" s="176"/>
      <c r="AT15" s="176"/>
      <c r="AU15" s="176"/>
      <c r="AV15" s="176"/>
      <c r="AW15" s="176"/>
      <c r="AX15" s="176"/>
      <c r="AY15" s="176"/>
      <c r="AZ15" s="176"/>
      <c r="BA15" s="176"/>
      <c r="BB15" s="176"/>
      <c r="BC15" s="176"/>
      <c r="BD15" s="176"/>
      <c r="BE15" s="176"/>
      <c r="BF15" s="176"/>
      <c r="BG15" s="176"/>
      <c r="BH15" s="176"/>
      <c r="BI15" s="176"/>
      <c r="BJ15" s="176"/>
      <c r="BK15" s="176"/>
      <c r="BL15" s="176"/>
      <c r="BM15" s="176"/>
      <c r="BN15" s="176"/>
      <c r="BO15" s="176"/>
      <c r="BP15" s="176"/>
      <c r="BQ15" s="176"/>
      <c r="BR15" s="176"/>
      <c r="BS15" s="176"/>
      <c r="BT15" s="176"/>
      <c r="BU15" s="176"/>
      <c r="BV15" s="176"/>
      <c r="BW15" s="176"/>
      <c r="BX15" s="176"/>
      <c r="BY15" s="176"/>
      <c r="BZ15" s="176"/>
      <c r="CA15" s="176"/>
      <c r="CB15" s="176"/>
      <c r="CC15" s="176"/>
      <c r="CD15" s="176"/>
      <c r="CE15" s="176"/>
      <c r="CF15" s="176"/>
      <c r="CG15" s="176"/>
    </row>
    <row r="16" spans="1:85" s="187" customFormat="1" ht="75" customHeight="1">
      <c r="A16" s="200">
        <v>1</v>
      </c>
      <c r="B16" s="200">
        <v>1.4</v>
      </c>
      <c r="C16" s="169" t="s">
        <v>52</v>
      </c>
      <c r="D16" s="201" t="s">
        <v>165</v>
      </c>
      <c r="E16" s="202" t="s">
        <v>166</v>
      </c>
      <c r="F16" s="202" t="s">
        <v>7</v>
      </c>
      <c r="G16" s="170" t="s">
        <v>167</v>
      </c>
      <c r="H16" s="72" t="s">
        <v>46</v>
      </c>
      <c r="I16" s="72" t="s">
        <v>72</v>
      </c>
      <c r="J16" s="201" t="s">
        <v>168</v>
      </c>
      <c r="K16" s="201" t="s">
        <v>169</v>
      </c>
      <c r="L16" s="170" t="s">
        <v>99</v>
      </c>
      <c r="M16" s="173">
        <v>50000</v>
      </c>
      <c r="N16" s="173">
        <v>50000</v>
      </c>
      <c r="O16" s="173">
        <v>0</v>
      </c>
      <c r="P16" s="201" t="s">
        <v>170</v>
      </c>
      <c r="Q16" s="202">
        <v>0</v>
      </c>
      <c r="R16" s="202">
        <v>1</v>
      </c>
      <c r="S16" s="202">
        <v>0</v>
      </c>
      <c r="T16" s="202" t="s">
        <v>65</v>
      </c>
      <c r="U16" s="169"/>
      <c r="V16" s="175" t="s">
        <v>141</v>
      </c>
      <c r="W16" s="176"/>
      <c r="X16" s="176"/>
      <c r="Y16" s="176"/>
      <c r="Z16" s="176"/>
      <c r="AA16" s="176"/>
      <c r="AB16" s="176"/>
      <c r="AC16" s="176"/>
      <c r="AD16" s="176"/>
      <c r="AE16" s="176"/>
      <c r="AF16" s="176"/>
      <c r="AG16" s="176"/>
      <c r="AH16" s="176"/>
      <c r="AI16" s="176"/>
      <c r="AJ16" s="176"/>
      <c r="AK16" s="176"/>
      <c r="AL16" s="176"/>
      <c r="AM16" s="176"/>
      <c r="AN16" s="176"/>
      <c r="AO16" s="176"/>
      <c r="AP16" s="176"/>
      <c r="AQ16" s="176"/>
      <c r="AR16" s="176"/>
      <c r="AS16" s="176"/>
      <c r="AT16" s="176"/>
      <c r="AU16" s="176"/>
      <c r="AV16" s="176"/>
      <c r="AW16" s="176"/>
      <c r="AX16" s="176"/>
      <c r="AY16" s="176"/>
      <c r="AZ16" s="176"/>
      <c r="BA16" s="176"/>
      <c r="BB16" s="176"/>
      <c r="BC16" s="176"/>
      <c r="BD16" s="176"/>
      <c r="BE16" s="176"/>
      <c r="BF16" s="176"/>
      <c r="BG16" s="176"/>
      <c r="BH16" s="176"/>
      <c r="BI16" s="176"/>
      <c r="BJ16" s="176"/>
      <c r="BK16" s="176"/>
      <c r="BL16" s="176"/>
      <c r="BM16" s="176"/>
      <c r="BN16" s="176"/>
      <c r="BO16" s="176"/>
      <c r="BP16" s="176"/>
      <c r="BQ16" s="176"/>
      <c r="BR16" s="176"/>
      <c r="BS16" s="176"/>
      <c r="BT16" s="176"/>
      <c r="BU16" s="176"/>
      <c r="BV16" s="176"/>
      <c r="BW16" s="176"/>
      <c r="BX16" s="176"/>
      <c r="BY16" s="176"/>
      <c r="BZ16" s="176"/>
      <c r="CA16" s="176"/>
      <c r="CB16" s="176"/>
      <c r="CC16" s="176"/>
      <c r="CD16" s="176"/>
      <c r="CE16" s="176"/>
      <c r="CF16" s="176"/>
      <c r="CG16" s="176"/>
    </row>
    <row r="17" spans="1:85" ht="75" customHeight="1">
      <c r="A17" s="203" t="s">
        <v>171</v>
      </c>
      <c r="B17" s="203" t="s">
        <v>172</v>
      </c>
      <c r="C17" s="204">
        <v>1</v>
      </c>
      <c r="D17" s="205" t="s">
        <v>173</v>
      </c>
      <c r="E17" s="205" t="s">
        <v>174</v>
      </c>
      <c r="F17" s="205" t="s">
        <v>7</v>
      </c>
      <c r="G17" s="166"/>
      <c r="H17" s="171" t="s">
        <v>46</v>
      </c>
      <c r="I17" s="171" t="s">
        <v>72</v>
      </c>
      <c r="J17" s="167" t="s">
        <v>175</v>
      </c>
      <c r="K17" s="205" t="s">
        <v>176</v>
      </c>
      <c r="L17" s="205" t="s">
        <v>177</v>
      </c>
      <c r="M17" s="58">
        <v>40000</v>
      </c>
      <c r="N17" s="82">
        <v>40000</v>
      </c>
      <c r="O17" s="180">
        <v>0</v>
      </c>
      <c r="P17" s="167" t="s">
        <v>178</v>
      </c>
      <c r="Q17" s="166" t="s">
        <v>179</v>
      </c>
      <c r="R17" s="166" t="s">
        <v>179</v>
      </c>
      <c r="S17" s="166">
        <v>1</v>
      </c>
      <c r="T17" s="166" t="s">
        <v>56</v>
      </c>
      <c r="U17" s="166"/>
      <c r="V17" s="167" t="s">
        <v>180</v>
      </c>
    </row>
    <row r="18" spans="1:85" s="187" customFormat="1" ht="18" customHeight="1">
      <c r="A18" s="188"/>
      <c r="B18" s="189"/>
      <c r="C18" s="190"/>
      <c r="D18" s="190"/>
      <c r="E18" s="190"/>
      <c r="F18" s="190"/>
      <c r="G18" s="190"/>
      <c r="H18" s="191"/>
      <c r="I18" s="191"/>
      <c r="J18" s="190"/>
      <c r="K18" s="192"/>
      <c r="L18" s="206" t="s">
        <v>98</v>
      </c>
      <c r="M18" s="207">
        <f>SUM(M16:M17)</f>
        <v>90000</v>
      </c>
      <c r="N18" s="194">
        <f>SUM(N16:N17)</f>
        <v>90000</v>
      </c>
      <c r="O18" s="194">
        <f>SUM(O16:O17)</f>
        <v>0</v>
      </c>
      <c r="P18" s="196"/>
      <c r="Q18" s="196"/>
      <c r="R18" s="196"/>
      <c r="S18" s="196"/>
      <c r="T18" s="196"/>
      <c r="U18" s="196"/>
      <c r="V18" s="197"/>
      <c r="W18" s="176"/>
      <c r="X18" s="176"/>
      <c r="Y18" s="176"/>
      <c r="Z18" s="176"/>
      <c r="AA18" s="176"/>
      <c r="AB18" s="176"/>
      <c r="AC18" s="176"/>
      <c r="AD18" s="176"/>
      <c r="AE18" s="176"/>
      <c r="AF18" s="176"/>
      <c r="AG18" s="176"/>
      <c r="AH18" s="176"/>
      <c r="AI18" s="176"/>
      <c r="AJ18" s="176"/>
      <c r="AK18" s="176"/>
      <c r="AL18" s="176"/>
      <c r="AM18" s="176"/>
      <c r="AN18" s="176"/>
      <c r="AO18" s="176"/>
      <c r="AP18" s="176"/>
      <c r="AQ18" s="176"/>
      <c r="AR18" s="176"/>
      <c r="AS18" s="176"/>
      <c r="AT18" s="176"/>
      <c r="AU18" s="176"/>
      <c r="AV18" s="176"/>
      <c r="AW18" s="176"/>
      <c r="AX18" s="176"/>
      <c r="AY18" s="176"/>
      <c r="AZ18" s="176"/>
      <c r="BA18" s="176"/>
      <c r="BB18" s="176"/>
      <c r="BC18" s="176"/>
      <c r="BD18" s="176"/>
      <c r="BE18" s="176"/>
      <c r="BF18" s="176"/>
      <c r="BG18" s="176"/>
      <c r="BH18" s="176"/>
      <c r="BI18" s="176"/>
      <c r="BJ18" s="176"/>
      <c r="BK18" s="176"/>
      <c r="BL18" s="176"/>
      <c r="BM18" s="176"/>
      <c r="BN18" s="176"/>
      <c r="BO18" s="176"/>
      <c r="BP18" s="176"/>
      <c r="BQ18" s="176"/>
      <c r="BR18" s="176"/>
      <c r="BS18" s="176"/>
      <c r="BT18" s="176"/>
      <c r="BU18" s="176"/>
      <c r="BV18" s="176"/>
      <c r="BW18" s="176"/>
      <c r="BX18" s="176"/>
      <c r="BY18" s="176"/>
      <c r="BZ18" s="176"/>
      <c r="CA18" s="176"/>
      <c r="CB18" s="176"/>
      <c r="CC18" s="176"/>
      <c r="CD18" s="176"/>
      <c r="CE18" s="176"/>
      <c r="CF18" s="176"/>
      <c r="CG18" s="176"/>
    </row>
    <row r="19" spans="1:85" ht="15.5" customHeight="1">
      <c r="A19" s="1629" t="s">
        <v>8</v>
      </c>
      <c r="B19" s="1630"/>
      <c r="C19" s="204"/>
      <c r="D19" s="205"/>
      <c r="E19" s="205"/>
      <c r="F19" s="205"/>
      <c r="G19" s="166"/>
      <c r="H19" s="208"/>
      <c r="I19" s="208"/>
      <c r="J19" s="167"/>
      <c r="K19" s="205"/>
      <c r="L19" s="205"/>
      <c r="M19" s="58"/>
      <c r="N19" s="82"/>
      <c r="O19" s="180"/>
      <c r="P19" s="167"/>
      <c r="Q19" s="166"/>
      <c r="R19" s="166"/>
      <c r="S19" s="166"/>
      <c r="T19" s="166"/>
      <c r="U19" s="166"/>
      <c r="V19" s="167"/>
    </row>
    <row r="20" spans="1:85" s="169" customFormat="1" ht="50" customHeight="1">
      <c r="A20" s="209">
        <v>1</v>
      </c>
      <c r="B20" s="209">
        <v>1.4</v>
      </c>
      <c r="C20" s="169" t="s">
        <v>52</v>
      </c>
      <c r="D20" s="170" t="s">
        <v>181</v>
      </c>
      <c r="E20" s="170" t="s">
        <v>182</v>
      </c>
      <c r="F20" s="170" t="s">
        <v>101</v>
      </c>
      <c r="G20" s="170" t="s">
        <v>183</v>
      </c>
      <c r="H20" s="210" t="s">
        <v>46</v>
      </c>
      <c r="I20" s="210" t="s">
        <v>72</v>
      </c>
      <c r="J20" s="170" t="s">
        <v>184</v>
      </c>
      <c r="K20" s="170" t="s">
        <v>185</v>
      </c>
      <c r="L20" s="170" t="s">
        <v>186</v>
      </c>
      <c r="M20" s="173">
        <v>65000</v>
      </c>
      <c r="N20" s="173">
        <f>65000</f>
        <v>65000</v>
      </c>
      <c r="O20" s="173">
        <v>0</v>
      </c>
      <c r="P20" s="170" t="s">
        <v>159</v>
      </c>
      <c r="Q20" s="170">
        <v>1</v>
      </c>
      <c r="R20" s="170">
        <v>2</v>
      </c>
      <c r="S20" s="170">
        <v>2</v>
      </c>
      <c r="T20" s="170" t="s">
        <v>81</v>
      </c>
      <c r="U20" s="170" t="s">
        <v>187</v>
      </c>
      <c r="V20" s="175" t="s">
        <v>141</v>
      </c>
      <c r="W20" s="176"/>
      <c r="X20" s="176"/>
      <c r="Y20" s="176"/>
      <c r="Z20" s="176"/>
      <c r="AA20" s="176"/>
      <c r="AB20" s="176"/>
      <c r="AC20" s="176"/>
      <c r="AD20" s="176"/>
      <c r="AE20" s="176"/>
      <c r="AF20" s="176"/>
      <c r="AG20" s="176"/>
      <c r="AH20" s="176"/>
      <c r="AI20" s="176"/>
      <c r="AJ20" s="176"/>
      <c r="AK20" s="176"/>
      <c r="AL20" s="176"/>
      <c r="AM20" s="176"/>
      <c r="AN20" s="176"/>
      <c r="AO20" s="176"/>
      <c r="AP20" s="176"/>
      <c r="AQ20" s="176"/>
      <c r="AR20" s="176"/>
      <c r="AS20" s="176"/>
      <c r="AT20" s="176"/>
      <c r="AU20" s="176"/>
      <c r="AV20" s="176"/>
      <c r="AW20" s="176"/>
      <c r="AX20" s="176"/>
      <c r="AY20" s="176"/>
      <c r="AZ20" s="176"/>
      <c r="BA20" s="176"/>
      <c r="BB20" s="176"/>
      <c r="BC20" s="176"/>
      <c r="BD20" s="176"/>
      <c r="BE20" s="176"/>
      <c r="BF20" s="176"/>
      <c r="BG20" s="176"/>
      <c r="BH20" s="176"/>
      <c r="BI20" s="176"/>
      <c r="BJ20" s="176"/>
      <c r="BK20" s="176"/>
      <c r="BL20" s="176"/>
      <c r="BM20" s="176"/>
      <c r="BN20" s="176"/>
      <c r="BO20" s="176"/>
      <c r="BP20" s="176"/>
      <c r="BQ20" s="176"/>
      <c r="BR20" s="176"/>
      <c r="BS20" s="176"/>
      <c r="BT20" s="176"/>
      <c r="BU20" s="176"/>
      <c r="BV20" s="176"/>
      <c r="BW20" s="176"/>
      <c r="BX20" s="176"/>
      <c r="BY20" s="176"/>
      <c r="BZ20" s="176"/>
      <c r="CA20" s="176"/>
      <c r="CB20" s="176"/>
      <c r="CC20" s="176"/>
      <c r="CD20" s="176"/>
      <c r="CE20" s="176"/>
      <c r="CF20" s="176"/>
      <c r="CG20" s="176"/>
    </row>
    <row r="21" spans="1:85" s="169" customFormat="1" ht="50" customHeight="1">
      <c r="A21" s="168">
        <v>1</v>
      </c>
      <c r="B21" s="168">
        <v>1.4</v>
      </c>
      <c r="C21" s="169" t="s">
        <v>52</v>
      </c>
      <c r="D21" s="170" t="s">
        <v>154</v>
      </c>
      <c r="E21" s="170" t="s">
        <v>155</v>
      </c>
      <c r="F21" s="169" t="s">
        <v>8</v>
      </c>
      <c r="G21" s="170" t="s">
        <v>188</v>
      </c>
      <c r="H21" s="171" t="s">
        <v>46</v>
      </c>
      <c r="I21" s="171" t="s">
        <v>46</v>
      </c>
      <c r="J21" s="170" t="s">
        <v>157</v>
      </c>
      <c r="K21" s="170" t="s">
        <v>158</v>
      </c>
      <c r="L21" s="170" t="s">
        <v>99</v>
      </c>
      <c r="M21" s="173">
        <v>50000</v>
      </c>
      <c r="N21" s="173">
        <v>50000</v>
      </c>
      <c r="O21" s="173">
        <v>0</v>
      </c>
      <c r="P21" s="170" t="s">
        <v>159</v>
      </c>
      <c r="Q21" s="170">
        <v>1</v>
      </c>
      <c r="R21" s="170">
        <v>2</v>
      </c>
      <c r="S21" s="170">
        <v>2</v>
      </c>
      <c r="T21" s="169">
        <v>0</v>
      </c>
      <c r="U21" s="169" t="s">
        <v>81</v>
      </c>
      <c r="V21" s="175" t="s">
        <v>141</v>
      </c>
      <c r="W21" s="176"/>
      <c r="X21" s="176"/>
      <c r="Y21" s="176"/>
      <c r="Z21" s="176"/>
      <c r="AA21" s="176"/>
      <c r="AB21" s="176"/>
      <c r="AC21" s="176"/>
      <c r="AD21" s="176"/>
      <c r="AE21" s="176"/>
      <c r="AF21" s="176"/>
      <c r="AG21" s="176"/>
      <c r="AH21" s="176"/>
      <c r="AI21" s="176"/>
      <c r="AJ21" s="176"/>
      <c r="AK21" s="176"/>
      <c r="AL21" s="176"/>
      <c r="AM21" s="176"/>
      <c r="AN21" s="176"/>
      <c r="AO21" s="176"/>
      <c r="AP21" s="176"/>
      <c r="AQ21" s="176"/>
      <c r="AR21" s="176"/>
      <c r="AS21" s="176"/>
      <c r="AT21" s="176"/>
      <c r="AU21" s="176"/>
      <c r="AV21" s="176"/>
      <c r="AW21" s="176"/>
      <c r="AX21" s="176"/>
      <c r="AY21" s="176"/>
      <c r="AZ21" s="176"/>
      <c r="BA21" s="176"/>
      <c r="BB21" s="176"/>
      <c r="BC21" s="176"/>
      <c r="BD21" s="176"/>
      <c r="BE21" s="176"/>
      <c r="BF21" s="176"/>
      <c r="BG21" s="176"/>
      <c r="BH21" s="176"/>
      <c r="BI21" s="176"/>
      <c r="BJ21" s="176"/>
      <c r="BK21" s="176"/>
      <c r="BL21" s="176"/>
      <c r="BM21" s="176"/>
      <c r="BN21" s="176"/>
      <c r="BO21" s="176"/>
      <c r="BP21" s="176"/>
      <c r="BQ21" s="176"/>
      <c r="BR21" s="176"/>
      <c r="BS21" s="176"/>
      <c r="BT21" s="176"/>
      <c r="BU21" s="176"/>
      <c r="BV21" s="176"/>
      <c r="BW21" s="176"/>
      <c r="BX21" s="176"/>
      <c r="BY21" s="176"/>
      <c r="BZ21" s="176"/>
      <c r="CA21" s="176"/>
      <c r="CB21" s="176"/>
      <c r="CC21" s="176"/>
      <c r="CD21" s="176"/>
      <c r="CE21" s="176"/>
      <c r="CF21" s="176"/>
      <c r="CG21" s="176"/>
    </row>
    <row r="22" spans="1:85" s="187" customFormat="1" ht="18" customHeight="1">
      <c r="A22" s="188"/>
      <c r="B22" s="189"/>
      <c r="C22" s="190"/>
      <c r="D22" s="190"/>
      <c r="E22" s="190"/>
      <c r="F22" s="190"/>
      <c r="G22" s="190"/>
      <c r="H22" s="191"/>
      <c r="I22" s="191"/>
      <c r="J22" s="190"/>
      <c r="K22" s="192"/>
      <c r="L22" s="211" t="s">
        <v>107</v>
      </c>
      <c r="M22" s="207">
        <f>SUM(M20:M21)</f>
        <v>115000</v>
      </c>
      <c r="N22" s="194">
        <f>SUM(N20:N21)</f>
        <v>115000</v>
      </c>
      <c r="O22" s="194">
        <f>SUM(O20:O21)</f>
        <v>0</v>
      </c>
      <c r="P22" s="196"/>
      <c r="Q22" s="196"/>
      <c r="R22" s="196"/>
      <c r="S22" s="196"/>
      <c r="T22" s="196"/>
      <c r="U22" s="196"/>
      <c r="V22" s="197"/>
      <c r="W22" s="176"/>
      <c r="X22" s="176"/>
      <c r="Y22" s="176"/>
      <c r="Z22" s="176"/>
      <c r="AA22" s="176"/>
      <c r="AB22" s="176"/>
      <c r="AC22" s="176"/>
      <c r="AD22" s="176"/>
      <c r="AE22" s="176"/>
      <c r="AF22" s="176"/>
      <c r="AG22" s="176"/>
      <c r="AH22" s="176"/>
      <c r="AI22" s="176"/>
      <c r="AJ22" s="176"/>
      <c r="AK22" s="176"/>
      <c r="AL22" s="176"/>
      <c r="AM22" s="176"/>
      <c r="AN22" s="176"/>
      <c r="AO22" s="176"/>
      <c r="AP22" s="176"/>
      <c r="AQ22" s="176"/>
      <c r="AR22" s="176"/>
      <c r="AS22" s="176"/>
      <c r="AT22" s="176"/>
      <c r="AU22" s="176"/>
      <c r="AV22" s="176"/>
      <c r="AW22" s="176"/>
      <c r="AX22" s="176"/>
      <c r="AY22" s="176"/>
      <c r="AZ22" s="176"/>
      <c r="BA22" s="176"/>
      <c r="BB22" s="176"/>
      <c r="BC22" s="176"/>
      <c r="BD22" s="176"/>
      <c r="BE22" s="176"/>
      <c r="BF22" s="176"/>
      <c r="BG22" s="176"/>
      <c r="BH22" s="176"/>
      <c r="BI22" s="176"/>
      <c r="BJ22" s="176"/>
      <c r="BK22" s="176"/>
      <c r="BL22" s="176"/>
      <c r="BM22" s="176"/>
      <c r="BN22" s="176"/>
      <c r="BO22" s="176"/>
      <c r="BP22" s="176"/>
      <c r="BQ22" s="176"/>
      <c r="BR22" s="176"/>
      <c r="BS22" s="176"/>
      <c r="BT22" s="176"/>
      <c r="BU22" s="176"/>
      <c r="BV22" s="176"/>
      <c r="BW22" s="176"/>
      <c r="BX22" s="176"/>
      <c r="BY22" s="176"/>
      <c r="BZ22" s="176"/>
      <c r="CA22" s="176"/>
      <c r="CB22" s="176"/>
      <c r="CC22" s="176"/>
      <c r="CD22" s="176"/>
      <c r="CE22" s="176"/>
      <c r="CF22" s="176"/>
      <c r="CG22" s="176"/>
    </row>
    <row r="23" spans="1:85" s="176" customFormat="1" ht="17.5" customHeight="1">
      <c r="A23" s="1631" t="s">
        <v>9</v>
      </c>
      <c r="B23" s="1632"/>
      <c r="C23" s="169"/>
      <c r="D23" s="170"/>
      <c r="E23" s="170"/>
      <c r="F23" s="169"/>
      <c r="G23" s="170"/>
      <c r="H23" s="171"/>
      <c r="I23" s="171"/>
      <c r="J23" s="170"/>
      <c r="K23" s="170"/>
      <c r="L23" s="170"/>
      <c r="M23" s="173"/>
      <c r="N23" s="173"/>
      <c r="O23" s="173"/>
      <c r="P23" s="170"/>
      <c r="Q23" s="170"/>
      <c r="R23" s="170"/>
      <c r="S23" s="170"/>
      <c r="T23" s="169"/>
      <c r="U23" s="169"/>
      <c r="V23" s="175"/>
    </row>
    <row r="24" spans="1:85" s="169" customFormat="1" ht="50" customHeight="1">
      <c r="A24" s="168">
        <v>1</v>
      </c>
      <c r="B24" s="168">
        <v>1.1000000000000001</v>
      </c>
      <c r="C24" s="169" t="s">
        <v>52</v>
      </c>
      <c r="D24" s="170" t="s">
        <v>189</v>
      </c>
      <c r="E24" s="170" t="s">
        <v>190</v>
      </c>
      <c r="F24" s="170" t="s">
        <v>9</v>
      </c>
      <c r="G24" s="170" t="s">
        <v>191</v>
      </c>
      <c r="H24" s="171" t="s">
        <v>46</v>
      </c>
      <c r="I24" s="171" t="s">
        <v>72</v>
      </c>
      <c r="J24" s="170" t="s">
        <v>192</v>
      </c>
      <c r="K24" s="170" t="s">
        <v>193</v>
      </c>
      <c r="L24" s="170" t="s">
        <v>113</v>
      </c>
      <c r="M24" s="173">
        <v>75000</v>
      </c>
      <c r="N24" s="173">
        <v>75000</v>
      </c>
      <c r="O24" s="174">
        <v>0</v>
      </c>
      <c r="P24" s="170" t="s">
        <v>194</v>
      </c>
      <c r="Q24" s="169">
        <v>2</v>
      </c>
      <c r="R24" s="169">
        <v>1</v>
      </c>
      <c r="S24" s="169">
        <v>1</v>
      </c>
      <c r="T24" s="169" t="s">
        <v>56</v>
      </c>
      <c r="V24" s="175" t="s">
        <v>141</v>
      </c>
      <c r="W24" s="176"/>
      <c r="X24" s="176"/>
      <c r="Y24" s="176"/>
      <c r="Z24" s="176"/>
      <c r="AA24" s="176"/>
      <c r="AB24" s="176"/>
      <c r="AC24" s="176"/>
      <c r="AD24" s="176"/>
      <c r="AE24" s="176"/>
      <c r="AF24" s="176"/>
      <c r="AG24" s="176"/>
      <c r="AH24" s="176"/>
      <c r="AI24" s="176"/>
      <c r="AJ24" s="176"/>
      <c r="AK24" s="176"/>
      <c r="AL24" s="176"/>
      <c r="AM24" s="176"/>
      <c r="AN24" s="176"/>
      <c r="AO24" s="176"/>
      <c r="AP24" s="176"/>
      <c r="AQ24" s="176"/>
      <c r="AR24" s="176"/>
      <c r="AS24" s="176"/>
      <c r="AT24" s="176"/>
      <c r="AU24" s="176"/>
      <c r="AV24" s="176"/>
      <c r="AW24" s="176"/>
      <c r="AX24" s="176"/>
      <c r="AY24" s="176"/>
      <c r="AZ24" s="176"/>
      <c r="BA24" s="176"/>
      <c r="BB24" s="176"/>
      <c r="BC24" s="176"/>
      <c r="BD24" s="176"/>
      <c r="BE24" s="176"/>
      <c r="BF24" s="176"/>
      <c r="BG24" s="176"/>
      <c r="BH24" s="176"/>
      <c r="BI24" s="176"/>
      <c r="BJ24" s="176"/>
      <c r="BK24" s="176"/>
      <c r="BL24" s="176"/>
      <c r="BM24" s="176"/>
      <c r="BN24" s="176"/>
      <c r="BO24" s="176"/>
      <c r="BP24" s="176"/>
      <c r="BQ24" s="176"/>
      <c r="BR24" s="176"/>
      <c r="BS24" s="176"/>
      <c r="BT24" s="176"/>
      <c r="BU24" s="176"/>
      <c r="BV24" s="176"/>
      <c r="BW24" s="176"/>
      <c r="BX24" s="176"/>
      <c r="BY24" s="176"/>
      <c r="BZ24" s="176"/>
      <c r="CA24" s="176"/>
      <c r="CB24" s="176"/>
      <c r="CC24" s="176"/>
      <c r="CD24" s="176"/>
      <c r="CE24" s="176"/>
      <c r="CF24" s="176"/>
      <c r="CG24" s="176"/>
    </row>
    <row r="25" spans="1:85" s="169" customFormat="1" ht="50" customHeight="1">
      <c r="A25" s="168">
        <v>1</v>
      </c>
      <c r="B25" s="168">
        <v>1.4</v>
      </c>
      <c r="C25" s="169" t="s">
        <v>52</v>
      </c>
      <c r="D25" s="170" t="s">
        <v>154</v>
      </c>
      <c r="E25" s="170" t="s">
        <v>155</v>
      </c>
      <c r="F25" s="169" t="s">
        <v>8</v>
      </c>
      <c r="G25" s="170" t="s">
        <v>183</v>
      </c>
      <c r="H25" s="171" t="s">
        <v>46</v>
      </c>
      <c r="I25" s="171" t="s">
        <v>46</v>
      </c>
      <c r="J25" s="170" t="s">
        <v>157</v>
      </c>
      <c r="K25" s="170" t="s">
        <v>158</v>
      </c>
      <c r="L25" s="170" t="s">
        <v>99</v>
      </c>
      <c r="M25" s="173">
        <v>15000</v>
      </c>
      <c r="N25" s="173">
        <v>0</v>
      </c>
      <c r="O25" s="173">
        <v>15000</v>
      </c>
      <c r="P25" s="170" t="s">
        <v>159</v>
      </c>
      <c r="Q25" s="170">
        <v>1</v>
      </c>
      <c r="R25" s="170">
        <v>2</v>
      </c>
      <c r="S25" s="170">
        <v>2</v>
      </c>
      <c r="T25" s="169">
        <v>0</v>
      </c>
      <c r="U25" s="169" t="s">
        <v>81</v>
      </c>
      <c r="V25" s="175" t="s">
        <v>141</v>
      </c>
      <c r="W25" s="176"/>
      <c r="X25" s="176"/>
      <c r="Y25" s="176"/>
      <c r="Z25" s="176"/>
      <c r="AA25" s="176"/>
      <c r="AB25" s="176"/>
      <c r="AC25" s="176"/>
      <c r="AD25" s="176"/>
      <c r="AE25" s="176"/>
      <c r="AF25" s="176"/>
      <c r="AG25" s="176"/>
      <c r="AH25" s="176"/>
      <c r="AI25" s="176"/>
      <c r="AJ25" s="176"/>
      <c r="AK25" s="176"/>
      <c r="AL25" s="176"/>
      <c r="AM25" s="176"/>
      <c r="AN25" s="176"/>
      <c r="AO25" s="176"/>
      <c r="AP25" s="176"/>
      <c r="AQ25" s="176"/>
      <c r="AR25" s="176"/>
      <c r="AS25" s="176"/>
      <c r="AT25" s="176"/>
      <c r="AU25" s="176"/>
      <c r="AV25" s="176"/>
      <c r="AW25" s="176"/>
      <c r="AX25" s="176"/>
      <c r="AY25" s="176"/>
      <c r="AZ25" s="176"/>
      <c r="BA25" s="176"/>
      <c r="BB25" s="176"/>
      <c r="BC25" s="176"/>
      <c r="BD25" s="176"/>
      <c r="BE25" s="176"/>
      <c r="BF25" s="176"/>
      <c r="BG25" s="176"/>
      <c r="BH25" s="176"/>
      <c r="BI25" s="176"/>
      <c r="BJ25" s="176"/>
      <c r="BK25" s="176"/>
      <c r="BL25" s="176"/>
      <c r="BM25" s="176"/>
      <c r="BN25" s="176"/>
      <c r="BO25" s="176"/>
      <c r="BP25" s="176"/>
      <c r="BQ25" s="176"/>
      <c r="BR25" s="176"/>
      <c r="BS25" s="176"/>
      <c r="BT25" s="176"/>
      <c r="BU25" s="176"/>
      <c r="BV25" s="176"/>
      <c r="BW25" s="176"/>
      <c r="BX25" s="176"/>
      <c r="BY25" s="176"/>
      <c r="BZ25" s="176"/>
      <c r="CA25" s="176"/>
      <c r="CB25" s="176"/>
      <c r="CC25" s="176"/>
      <c r="CD25" s="176"/>
      <c r="CE25" s="176"/>
      <c r="CF25" s="176"/>
      <c r="CG25" s="176"/>
    </row>
    <row r="26" spans="1:85" s="169" customFormat="1" ht="50" customHeight="1">
      <c r="A26" s="209">
        <v>1</v>
      </c>
      <c r="B26" s="209">
        <v>1.4</v>
      </c>
      <c r="C26" s="169" t="s">
        <v>52</v>
      </c>
      <c r="D26" s="170" t="s">
        <v>181</v>
      </c>
      <c r="E26" s="170" t="s">
        <v>182</v>
      </c>
      <c r="F26" s="170" t="s">
        <v>101</v>
      </c>
      <c r="G26" s="170" t="s">
        <v>183</v>
      </c>
      <c r="H26" s="210" t="s">
        <v>46</v>
      </c>
      <c r="I26" s="210" t="s">
        <v>72</v>
      </c>
      <c r="J26" s="170" t="s">
        <v>184</v>
      </c>
      <c r="K26" s="170" t="s">
        <v>185</v>
      </c>
      <c r="L26" s="170" t="s">
        <v>186</v>
      </c>
      <c r="M26" s="173">
        <v>15000</v>
      </c>
      <c r="N26" s="173">
        <v>0</v>
      </c>
      <c r="O26" s="173">
        <f>15000</f>
        <v>15000</v>
      </c>
      <c r="P26" s="170" t="s">
        <v>159</v>
      </c>
      <c r="Q26" s="170">
        <v>1</v>
      </c>
      <c r="R26" s="170">
        <v>2</v>
      </c>
      <c r="S26" s="170">
        <v>2</v>
      </c>
      <c r="T26" s="170" t="s">
        <v>81</v>
      </c>
      <c r="U26" s="170" t="s">
        <v>187</v>
      </c>
      <c r="V26" s="175" t="s">
        <v>141</v>
      </c>
      <c r="W26" s="176"/>
      <c r="X26" s="176"/>
      <c r="Y26" s="176"/>
      <c r="Z26" s="176"/>
      <c r="AA26" s="176"/>
      <c r="AB26" s="176"/>
      <c r="AC26" s="176"/>
      <c r="AD26" s="176"/>
      <c r="AE26" s="176"/>
      <c r="AF26" s="176"/>
      <c r="AG26" s="176"/>
      <c r="AH26" s="176"/>
      <c r="AI26" s="176"/>
      <c r="AJ26" s="176"/>
      <c r="AK26" s="176"/>
      <c r="AL26" s="176"/>
      <c r="AM26" s="176"/>
      <c r="AN26" s="176"/>
      <c r="AO26" s="176"/>
      <c r="AP26" s="176"/>
      <c r="AQ26" s="176"/>
      <c r="AR26" s="176"/>
      <c r="AS26" s="176"/>
      <c r="AT26" s="176"/>
      <c r="AU26" s="176"/>
      <c r="AV26" s="176"/>
      <c r="AW26" s="176"/>
      <c r="AX26" s="176"/>
      <c r="AY26" s="176"/>
      <c r="AZ26" s="176"/>
      <c r="BA26" s="176"/>
      <c r="BB26" s="176"/>
      <c r="BC26" s="176"/>
      <c r="BD26" s="176"/>
      <c r="BE26" s="176"/>
      <c r="BF26" s="176"/>
      <c r="BG26" s="176"/>
      <c r="BH26" s="176"/>
      <c r="BI26" s="176"/>
      <c r="BJ26" s="176"/>
      <c r="BK26" s="176"/>
      <c r="BL26" s="176"/>
      <c r="BM26" s="176"/>
      <c r="BN26" s="176"/>
      <c r="BO26" s="176"/>
      <c r="BP26" s="176"/>
      <c r="BQ26" s="176"/>
      <c r="BR26" s="176"/>
      <c r="BS26" s="176"/>
      <c r="BT26" s="176"/>
      <c r="BU26" s="176"/>
      <c r="BV26" s="176"/>
      <c r="BW26" s="176"/>
      <c r="BX26" s="176"/>
      <c r="BY26" s="176"/>
      <c r="BZ26" s="176"/>
      <c r="CA26" s="176"/>
      <c r="CB26" s="176"/>
      <c r="CC26" s="176"/>
      <c r="CD26" s="176"/>
      <c r="CE26" s="176"/>
      <c r="CF26" s="176"/>
      <c r="CG26" s="176"/>
    </row>
    <row r="27" spans="1:85" ht="18" customHeight="1">
      <c r="A27" s="212"/>
      <c r="B27" s="212"/>
      <c r="C27" s="196"/>
      <c r="D27" s="196"/>
      <c r="E27" s="196"/>
      <c r="F27" s="196"/>
      <c r="G27" s="196"/>
      <c r="H27" s="191"/>
      <c r="I27" s="191"/>
      <c r="J27" s="196"/>
      <c r="K27" s="213"/>
      <c r="L27" s="214" t="s">
        <v>124</v>
      </c>
      <c r="M27" s="215">
        <f>SUM(M24:M26)</f>
        <v>105000</v>
      </c>
      <c r="N27" s="215">
        <f>SUM(N24:N25)</f>
        <v>75000</v>
      </c>
      <c r="O27" s="215">
        <f>SUM(O24:O26)</f>
        <v>30000</v>
      </c>
      <c r="P27" s="196"/>
      <c r="Q27" s="196"/>
      <c r="R27" s="196"/>
      <c r="S27" s="196"/>
      <c r="T27" s="196"/>
      <c r="U27" s="196"/>
      <c r="V27" s="197"/>
    </row>
    <row r="28" spans="1:85" ht="18" customHeight="1">
      <c r="A28" s="216"/>
      <c r="B28" s="216"/>
      <c r="C28" s="217"/>
      <c r="D28" s="217"/>
      <c r="E28" s="217"/>
      <c r="F28" s="217"/>
      <c r="G28" s="217"/>
      <c r="H28" s="218"/>
      <c r="I28" s="218"/>
      <c r="J28" s="217"/>
      <c r="K28" s="1625" t="s">
        <v>195</v>
      </c>
      <c r="L28" s="1626"/>
      <c r="M28" s="219">
        <f>M14+M18+M22+M27</f>
        <v>495000</v>
      </c>
      <c r="N28" s="220">
        <f>N14+N18+N22+N27</f>
        <v>450000</v>
      </c>
      <c r="O28" s="220">
        <f>O14+O18+O22+O27</f>
        <v>45000</v>
      </c>
      <c r="P28" s="217"/>
      <c r="Q28" s="217"/>
      <c r="R28" s="217"/>
      <c r="S28" s="217"/>
      <c r="T28" s="217"/>
      <c r="U28" s="217"/>
      <c r="V28" s="221"/>
    </row>
    <row r="29" spans="1:85" ht="75" customHeight="1"/>
    <row r="30" spans="1:85" ht="75" customHeight="1"/>
    <row r="31" spans="1:85" ht="75" customHeight="1"/>
    <row r="32" spans="1:85" ht="75" customHeight="1"/>
    <row r="33" ht="75" customHeight="1"/>
    <row r="34" ht="75" customHeight="1"/>
    <row r="35" ht="75" customHeight="1"/>
    <row r="36" ht="75" customHeight="1"/>
    <row r="37" ht="75" customHeight="1"/>
    <row r="38" ht="75" customHeight="1"/>
    <row r="39" ht="75" customHeight="1"/>
    <row r="40" ht="75" customHeight="1"/>
    <row r="41" ht="75" customHeight="1"/>
    <row r="42" ht="75" customHeight="1"/>
    <row r="43" ht="75" customHeight="1"/>
  </sheetData>
  <mergeCells count="6">
    <mergeCell ref="K28:L28"/>
    <mergeCell ref="B4:L4"/>
    <mergeCell ref="A8:B8"/>
    <mergeCell ref="A15:B15"/>
    <mergeCell ref="A19:B19"/>
    <mergeCell ref="A23:B23"/>
  </mergeCells>
  <dataValidations count="6">
    <dataValidation type="list" allowBlank="1" showInputMessage="1" showErrorMessage="1" sqref="C13:C15 C17:C19 C22">
      <formula1>$B$2:$C$2</formula1>
    </dataValidation>
    <dataValidation type="list" allowBlank="1" showInputMessage="1" showErrorMessage="1" sqref="Q16:S16 Q11:S11">
      <formula1>$A$7:$C$7</formula1>
    </dataValidation>
    <dataValidation type="list" allowBlank="1" showInputMessage="1" showErrorMessage="1" sqref="T16 T11">
      <formula1>$A$9:$AC$9</formula1>
    </dataValidation>
    <dataValidation type="list" allowBlank="1" showInputMessage="1" showErrorMessage="1" sqref="U12 U23 U21 U25">
      <formula1>$A$4:$AB$4</formula1>
    </dataValidation>
    <dataValidation type="list" allowBlank="1" showInputMessage="1" showErrorMessage="1" sqref="Q7:T10 Q28:S1048576 T28:T396 Q12:T15 Q18:T18 Q20:T27">
      <formula1>#REF!</formula1>
    </dataValidation>
    <dataValidation type="list" allowBlank="1" showInputMessage="1" showErrorMessage="1" sqref="J13:J15 J18 J22">
      <formula1>$E$2:$G$2</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26"/>
  <sheetViews>
    <sheetView topLeftCell="A7" zoomScaleNormal="100" workbookViewId="0">
      <pane xSplit="1" topLeftCell="B1" activePane="topRight" state="frozen"/>
      <selection activeCell="A6" sqref="A6"/>
      <selection pane="topRight" activeCell="F23" sqref="F23"/>
    </sheetView>
  </sheetViews>
  <sheetFormatPr defaultColWidth="8.7265625" defaultRowHeight="14.5"/>
  <cols>
    <col min="1" max="1" width="26.1796875" style="224" customWidth="1"/>
    <col min="2" max="4" width="11.26953125" style="224" customWidth="1"/>
    <col min="5" max="16384" width="8.7265625" style="224"/>
  </cols>
  <sheetData>
    <row r="1" spans="1:4" ht="15.5">
      <c r="A1" s="223"/>
      <c r="B1" s="223"/>
      <c r="C1" s="223"/>
      <c r="D1" s="223"/>
    </row>
    <row r="2" spans="1:4" ht="15.5">
      <c r="A2" s="223"/>
      <c r="B2" s="223"/>
      <c r="C2" s="223"/>
      <c r="D2" s="223"/>
    </row>
    <row r="3" spans="1:4" ht="15.5">
      <c r="A3" s="223"/>
      <c r="B3" s="223"/>
      <c r="C3" s="223"/>
      <c r="D3" s="223"/>
    </row>
    <row r="4" spans="1:4" ht="15.5">
      <c r="A4" s="1600" t="s">
        <v>196</v>
      </c>
      <c r="B4" s="1600"/>
      <c r="C4" s="1600"/>
      <c r="D4" s="1600"/>
    </row>
    <row r="5" spans="1:4" ht="16" thickBot="1">
      <c r="A5" s="226"/>
      <c r="B5" s="226"/>
      <c r="C5" s="226"/>
      <c r="D5" s="226"/>
    </row>
    <row r="6" spans="1:4" ht="76" customHeight="1">
      <c r="A6" s="227" t="s">
        <v>1</v>
      </c>
      <c r="B6" s="1633" t="s">
        <v>197</v>
      </c>
      <c r="C6" s="1633"/>
      <c r="D6" s="1633"/>
    </row>
    <row r="7" spans="1:4" ht="22" customHeight="1">
      <c r="A7" s="228"/>
      <c r="B7" s="229" t="s">
        <v>3</v>
      </c>
      <c r="C7" s="229" t="s">
        <v>4</v>
      </c>
      <c r="D7" s="229" t="s">
        <v>5</v>
      </c>
    </row>
    <row r="8" spans="1:4" ht="15.5">
      <c r="A8" s="230" t="s">
        <v>6</v>
      </c>
      <c r="B8" s="231">
        <f>+[4]FP3_activities2020!O35+[4]FP3_activities2020!P35</f>
        <v>770000</v>
      </c>
      <c r="C8" s="231">
        <f>+'[4]FP3_addl_activities2020 '!N15+'[4]FP3_addl_activities2020 '!O15</f>
        <v>115000</v>
      </c>
      <c r="D8" s="232">
        <f>B8+C8</f>
        <v>885000</v>
      </c>
    </row>
    <row r="9" spans="1:4" ht="15.5">
      <c r="A9" s="230" t="s">
        <v>7</v>
      </c>
      <c r="B9" s="231">
        <f>+[4]FP3_activities2020!O41+[4]FP3_activities2020!P41</f>
        <v>210000</v>
      </c>
      <c r="C9" s="231">
        <v>0</v>
      </c>
      <c r="D9" s="232">
        <f>B9+C9</f>
        <v>210000</v>
      </c>
    </row>
    <row r="10" spans="1:4" ht="15.5">
      <c r="A10" s="230" t="s">
        <v>8</v>
      </c>
      <c r="B10" s="231">
        <f>+[4]FP3_activities2020!O49+[4]FP3_activities2020!P49</f>
        <v>239000</v>
      </c>
      <c r="C10" s="231">
        <f>+'[4]FP3_addl_activities2020 '!N19+'[4]FP3_addl_activities2020 '!O19</f>
        <v>85000</v>
      </c>
      <c r="D10" s="232">
        <f>B10+C10</f>
        <v>324000</v>
      </c>
    </row>
    <row r="11" spans="1:4" ht="15.5">
      <c r="A11" s="230" t="s">
        <v>9</v>
      </c>
      <c r="B11" s="231">
        <f>+[4]FP3_activities2020!O56+[4]FP3_activities2020!P56</f>
        <v>231500</v>
      </c>
      <c r="C11" s="231">
        <f>+'[4]FP3_addl_activities2020 '!N24+'[4]FP3_addl_activities2020 '!O24</f>
        <v>95000</v>
      </c>
      <c r="D11" s="232">
        <f>B11+C11</f>
        <v>326500</v>
      </c>
    </row>
    <row r="12" spans="1:4" ht="15.5">
      <c r="A12" s="230" t="s">
        <v>10</v>
      </c>
      <c r="B12" s="231">
        <v>0</v>
      </c>
      <c r="C12" s="231">
        <v>0</v>
      </c>
      <c r="D12" s="231">
        <v>0</v>
      </c>
    </row>
    <row r="13" spans="1:4" ht="15.5">
      <c r="A13" s="230" t="s">
        <v>11</v>
      </c>
      <c r="B13" s="231">
        <v>0</v>
      </c>
      <c r="C13" s="231">
        <v>0</v>
      </c>
      <c r="D13" s="231">
        <v>0</v>
      </c>
    </row>
    <row r="14" spans="1:4" ht="15.5">
      <c r="A14" s="230" t="s">
        <v>12</v>
      </c>
      <c r="B14" s="231">
        <f>+[4]FP3_activities2020!O63+[4]FP3_activities2020!P63</f>
        <v>71000</v>
      </c>
      <c r="C14" s="231">
        <f>+'[4]FP3_addl_activities2020 '!N28+'[4]FP3_addl_activities2020 '!O28</f>
        <v>20000</v>
      </c>
      <c r="D14" s="231">
        <f>SUM(B14:C14)</f>
        <v>91000</v>
      </c>
    </row>
    <row r="15" spans="1:4" ht="15.5">
      <c r="A15" s="230" t="s">
        <v>13</v>
      </c>
      <c r="B15" s="231">
        <f>+[4]FP3_activities2020!O70+[4]FP3_activities2020!P70</f>
        <v>57500</v>
      </c>
      <c r="C15" s="231">
        <v>0</v>
      </c>
      <c r="D15" s="231">
        <f>SUM(B15:C15)</f>
        <v>57500</v>
      </c>
    </row>
    <row r="16" spans="1:4" ht="15.5">
      <c r="A16" s="230" t="s">
        <v>14</v>
      </c>
      <c r="B16" s="231">
        <v>0</v>
      </c>
      <c r="C16" s="231">
        <v>0</v>
      </c>
      <c r="D16" s="231">
        <v>0</v>
      </c>
    </row>
    <row r="17" spans="1:5" ht="21" customHeight="1">
      <c r="A17" s="233" t="s">
        <v>15</v>
      </c>
      <c r="B17" s="234">
        <f>SUM(B8:B16)</f>
        <v>1579000</v>
      </c>
      <c r="C17" s="234">
        <f>SUM(C8:C16)</f>
        <v>315000</v>
      </c>
      <c r="D17" s="235">
        <f>SUM(D8:D16)</f>
        <v>1894000</v>
      </c>
    </row>
    <row r="18" spans="1:5" ht="21" customHeight="1">
      <c r="A18" s="233" t="s">
        <v>16</v>
      </c>
      <c r="B18" s="234">
        <f>[1]Calculations_CoA_FPs!J5</f>
        <v>126875</v>
      </c>
      <c r="C18" s="234">
        <v>0</v>
      </c>
      <c r="D18" s="235">
        <f>SUM(B18:C18)</f>
        <v>126875</v>
      </c>
    </row>
    <row r="19" spans="1:5" ht="16" thickBot="1">
      <c r="A19" s="238" t="s">
        <v>19</v>
      </c>
      <c r="B19" s="239">
        <f>SUM(B17:B18)</f>
        <v>1705875</v>
      </c>
      <c r="C19" s="239">
        <f>SUM(C17:C18)</f>
        <v>315000</v>
      </c>
      <c r="D19" s="240">
        <f>SUM(D17:D18)</f>
        <v>2020875</v>
      </c>
    </row>
    <row r="21" spans="1:5">
      <c r="B21" s="241"/>
      <c r="C21" s="241"/>
      <c r="D21" s="241"/>
    </row>
    <row r="26" spans="1:5">
      <c r="E26" s="241"/>
    </row>
  </sheetData>
  <mergeCells count="2">
    <mergeCell ref="A4:D4"/>
    <mergeCell ref="B6:D6"/>
  </mergeCells>
  <pageMargins left="0.7" right="0.7" top="0.75" bottom="0.75" header="0.3" footer="0.3"/>
  <pageSetup paperSize="9" fitToHeight="0" orientation="landscape" r:id="rId1"/>
  <headerFooter>
    <oddHeader xml:space="preserve">&amp;C&amp;D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5:E10"/>
  <sheetViews>
    <sheetView zoomScaleNormal="100" workbookViewId="0">
      <selection activeCell="E6" sqref="E6"/>
    </sheetView>
  </sheetViews>
  <sheetFormatPr defaultColWidth="8.81640625" defaultRowHeight="14.5"/>
  <cols>
    <col min="1" max="2" width="8.81640625" style="1162"/>
    <col min="3" max="3" width="27.26953125" style="1162" customWidth="1"/>
    <col min="4" max="4" width="20.1796875" style="1162" customWidth="1"/>
    <col min="5" max="5" width="32.453125" style="1162" customWidth="1"/>
    <col min="6" max="16384" width="8.81640625" style="1162"/>
  </cols>
  <sheetData>
    <row r="5" spans="3:5">
      <c r="C5" s="1634" t="s">
        <v>1564</v>
      </c>
      <c r="D5" s="1634"/>
    </row>
    <row r="6" spans="3:5" s="1460" customFormat="1">
      <c r="C6" s="1473" t="s">
        <v>1565</v>
      </c>
      <c r="D6" s="89">
        <f>[4]FP3_activities2020!O71+[4]FP3_activities2020!P71</f>
        <v>1579000</v>
      </c>
    </row>
    <row r="7" spans="3:5">
      <c r="C7" s="1163" t="s">
        <v>1562</v>
      </c>
      <c r="D7" s="1164">
        <f>'[4]FP3_addl_activities2020 '!N29+'[4]FP3_addl_activities2020 '!O29</f>
        <v>315000</v>
      </c>
    </row>
    <row r="8" spans="3:5">
      <c r="C8" s="1472" t="s">
        <v>450</v>
      </c>
      <c r="D8" s="1471">
        <f>SUM(D6:D7)</f>
        <v>1894000</v>
      </c>
      <c r="E8" s="1470"/>
    </row>
    <row r="9" spans="3:5">
      <c r="C9" s="1282" t="s">
        <v>1561</v>
      </c>
      <c r="D9" s="1164">
        <f>[4]FP3_CoA_Admin!F7</f>
        <v>116875</v>
      </c>
      <c r="E9" s="1212"/>
    </row>
    <row r="10" spans="3:5">
      <c r="C10" s="1165" t="s">
        <v>450</v>
      </c>
      <c r="D10" s="1168">
        <f>D8+D9</f>
        <v>2010875</v>
      </c>
    </row>
  </sheetData>
  <mergeCells count="1">
    <mergeCell ref="C5:D5"/>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BA76"/>
  <sheetViews>
    <sheetView workbookViewId="0">
      <pane xSplit="4" topLeftCell="I1" activePane="topRight" state="frozen"/>
      <selection activeCell="A63" sqref="A63"/>
      <selection pane="topRight" activeCell="K62" sqref="K62"/>
    </sheetView>
  </sheetViews>
  <sheetFormatPr defaultColWidth="9.1796875" defaultRowHeight="14.5"/>
  <cols>
    <col min="1" max="1" width="4.81640625" style="242" customWidth="1"/>
    <col min="2" max="2" width="6.26953125" style="242" customWidth="1"/>
    <col min="3" max="3" width="7.1796875" style="251" customWidth="1"/>
    <col min="4" max="4" width="27.453125" style="248" customWidth="1"/>
    <col min="5" max="5" width="13.54296875" style="248" customWidth="1"/>
    <col min="6" max="6" width="10.81640625" style="248" customWidth="1"/>
    <col min="7" max="7" width="14.453125" style="248" customWidth="1"/>
    <col min="8" max="8" width="7.7265625" style="248" customWidth="1"/>
    <col min="9" max="9" width="8" style="248" customWidth="1"/>
    <col min="10" max="10" width="6.6328125" style="675" customWidth="1"/>
    <col min="11" max="11" width="26.36328125" style="248" customWidth="1"/>
    <col min="12" max="12" width="14.453125" style="254" hidden="1" customWidth="1"/>
    <col min="13" max="13" width="14" style="248" customWidth="1"/>
    <col min="14" max="14" width="11.81640625" style="255" customWidth="1"/>
    <col min="15" max="15" width="12.453125" style="256" customWidth="1"/>
    <col min="16" max="16" width="12.1796875" style="256" customWidth="1"/>
    <col min="17" max="17" width="18.81640625" style="248" customWidth="1"/>
    <col min="18" max="18" width="7.54296875" style="249" customWidth="1"/>
    <col min="19" max="19" width="5.08984375" style="242" customWidth="1"/>
    <col min="20" max="20" width="5.54296875" style="242" customWidth="1"/>
    <col min="21" max="21" width="13.36328125" style="248" customWidth="1"/>
    <col min="22" max="22" width="9.90625" style="248" customWidth="1"/>
    <col min="23" max="53" width="9.1796875" style="250"/>
    <col min="54" max="16384" width="9.1796875" style="248"/>
  </cols>
  <sheetData>
    <row r="1" spans="1:53" ht="21" customHeight="1">
      <c r="B1" s="1639" t="s">
        <v>198</v>
      </c>
      <c r="C1" s="1639"/>
      <c r="D1" s="1639"/>
      <c r="E1" s="1639"/>
      <c r="F1" s="1639"/>
      <c r="G1" s="1639"/>
      <c r="H1" s="1639"/>
      <c r="I1" s="1639"/>
      <c r="J1" s="243"/>
      <c r="K1" s="244"/>
      <c r="L1" s="245"/>
      <c r="M1" s="244"/>
      <c r="N1" s="246"/>
      <c r="O1" s="247"/>
      <c r="P1" s="247"/>
    </row>
    <row r="2" spans="1:53">
      <c r="G2" s="252"/>
      <c r="J2" s="253"/>
    </row>
    <row r="5" spans="1:53" s="271" customFormat="1" ht="47.15" customHeight="1">
      <c r="A5" s="257" t="s">
        <v>21</v>
      </c>
      <c r="B5" s="257" t="s">
        <v>22</v>
      </c>
      <c r="C5" s="258" t="s">
        <v>23</v>
      </c>
      <c r="D5" s="259" t="s">
        <v>24</v>
      </c>
      <c r="E5" s="259" t="s">
        <v>25</v>
      </c>
      <c r="F5" s="259" t="s">
        <v>26</v>
      </c>
      <c r="G5" s="260" t="s">
        <v>27</v>
      </c>
      <c r="H5" s="259" t="s">
        <v>28</v>
      </c>
      <c r="I5" s="259" t="s">
        <v>29</v>
      </c>
      <c r="J5" s="261" t="s">
        <v>30</v>
      </c>
      <c r="K5" s="262" t="s">
        <v>128</v>
      </c>
      <c r="L5" s="263" t="s">
        <v>199</v>
      </c>
      <c r="M5" s="264" t="s">
        <v>33</v>
      </c>
      <c r="N5" s="265" t="s">
        <v>34</v>
      </c>
      <c r="O5" s="266" t="s">
        <v>35</v>
      </c>
      <c r="P5" s="266" t="s">
        <v>36</v>
      </c>
      <c r="Q5" s="260" t="s">
        <v>37</v>
      </c>
      <c r="R5" s="267" t="s">
        <v>38</v>
      </c>
      <c r="S5" s="267" t="s">
        <v>39</v>
      </c>
      <c r="T5" s="267" t="s">
        <v>40</v>
      </c>
      <c r="U5" s="268" t="s">
        <v>41</v>
      </c>
      <c r="V5" s="269" t="s">
        <v>200</v>
      </c>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row>
    <row r="6" spans="1:53" s="271" customFormat="1" ht="18" customHeight="1">
      <c r="A6" s="1640" t="s">
        <v>6</v>
      </c>
      <c r="B6" s="1641"/>
      <c r="C6" s="1642"/>
      <c r="D6" s="269"/>
      <c r="E6" s="269"/>
      <c r="F6" s="272"/>
      <c r="G6" s="269"/>
      <c r="H6" s="269"/>
      <c r="I6" s="269"/>
      <c r="J6" s="273"/>
      <c r="K6" s="274"/>
      <c r="L6" s="263"/>
      <c r="M6" s="274"/>
      <c r="N6" s="275"/>
      <c r="O6" s="276"/>
      <c r="P6" s="276"/>
      <c r="Q6" s="274"/>
      <c r="R6" s="277"/>
      <c r="S6" s="277"/>
      <c r="T6" s="277"/>
      <c r="U6" s="278"/>
      <c r="V6" s="279"/>
      <c r="W6" s="270"/>
      <c r="X6" s="270"/>
      <c r="Y6" s="270"/>
      <c r="Z6" s="270"/>
      <c r="AA6" s="270"/>
      <c r="AB6" s="270"/>
      <c r="AC6" s="270"/>
      <c r="AD6" s="270"/>
      <c r="AE6" s="270"/>
      <c r="AF6" s="270"/>
      <c r="AG6" s="270"/>
      <c r="AH6" s="270"/>
      <c r="AI6" s="270"/>
      <c r="AJ6" s="270"/>
      <c r="AK6" s="270"/>
      <c r="AL6" s="270"/>
      <c r="AM6" s="270"/>
      <c r="AN6" s="270"/>
      <c r="AO6" s="270"/>
      <c r="AP6" s="270"/>
      <c r="AQ6" s="270"/>
      <c r="AR6" s="270"/>
      <c r="AS6" s="270"/>
      <c r="AT6" s="270"/>
      <c r="AU6" s="270"/>
      <c r="AV6" s="270"/>
      <c r="AW6" s="270"/>
      <c r="AX6" s="270"/>
      <c r="AY6" s="270"/>
      <c r="AZ6" s="270"/>
      <c r="BA6" s="270"/>
    </row>
    <row r="7" spans="1:53" s="271" customFormat="1" ht="50.15" customHeight="1">
      <c r="A7" s="280">
        <v>1</v>
      </c>
      <c r="B7" s="280" t="s">
        <v>43</v>
      </c>
      <c r="C7" s="280">
        <v>1</v>
      </c>
      <c r="D7" s="281" t="s">
        <v>201</v>
      </c>
      <c r="E7" s="281" t="s">
        <v>202</v>
      </c>
      <c r="F7" s="282" t="s">
        <v>6</v>
      </c>
      <c r="G7" s="283"/>
      <c r="H7" s="284">
        <v>2020</v>
      </c>
      <c r="I7" s="284">
        <v>2020</v>
      </c>
      <c r="J7" s="285"/>
      <c r="K7" s="286"/>
      <c r="L7" s="263">
        <v>27000</v>
      </c>
      <c r="M7" s="287"/>
      <c r="N7" s="288">
        <v>27000</v>
      </c>
      <c r="O7" s="289">
        <f>N7</f>
        <v>27000</v>
      </c>
      <c r="P7" s="290">
        <v>0</v>
      </c>
      <c r="Q7" s="291" t="s">
        <v>47</v>
      </c>
      <c r="R7" s="292"/>
      <c r="S7" s="292"/>
      <c r="T7" s="292"/>
      <c r="U7" s="293"/>
      <c r="V7" s="279"/>
      <c r="W7" s="270"/>
      <c r="X7" s="270"/>
      <c r="Y7" s="270"/>
      <c r="Z7" s="270"/>
      <c r="AA7" s="270"/>
      <c r="AB7" s="270"/>
      <c r="AC7" s="270"/>
      <c r="AD7" s="270"/>
      <c r="AE7" s="270"/>
      <c r="AF7" s="270"/>
      <c r="AG7" s="270"/>
      <c r="AH7" s="270"/>
      <c r="AI7" s="270"/>
      <c r="AJ7" s="270"/>
      <c r="AK7" s="270"/>
      <c r="AL7" s="270"/>
      <c r="AM7" s="270"/>
      <c r="AN7" s="270"/>
      <c r="AO7" s="270"/>
      <c r="AP7" s="270"/>
      <c r="AQ7" s="270"/>
      <c r="AR7" s="270"/>
      <c r="AS7" s="270"/>
      <c r="AT7" s="270"/>
      <c r="AU7" s="270"/>
      <c r="AV7" s="270"/>
      <c r="AW7" s="270"/>
      <c r="AX7" s="270"/>
      <c r="AY7" s="270"/>
      <c r="AZ7" s="270"/>
      <c r="BA7" s="270"/>
    </row>
    <row r="8" spans="1:53" s="308" customFormat="1" ht="50.15" customHeight="1">
      <c r="A8" s="294">
        <v>3</v>
      </c>
      <c r="B8" s="294">
        <v>3.1</v>
      </c>
      <c r="C8" s="295">
        <v>1</v>
      </c>
      <c r="D8" s="296" t="s">
        <v>203</v>
      </c>
      <c r="E8" s="296" t="s">
        <v>204</v>
      </c>
      <c r="F8" s="297" t="s">
        <v>6</v>
      </c>
      <c r="G8" s="297"/>
      <c r="H8" s="298">
        <v>2019</v>
      </c>
      <c r="I8" s="298">
        <v>2021</v>
      </c>
      <c r="J8" s="299" t="s">
        <v>52</v>
      </c>
      <c r="K8" s="300" t="s">
        <v>205</v>
      </c>
      <c r="L8" s="301">
        <v>15000</v>
      </c>
      <c r="M8" s="297" t="s">
        <v>206</v>
      </c>
      <c r="N8" s="302">
        <v>15000</v>
      </c>
      <c r="O8" s="303">
        <v>15000</v>
      </c>
      <c r="P8" s="304">
        <v>0</v>
      </c>
      <c r="Q8" s="296" t="s">
        <v>207</v>
      </c>
      <c r="R8" s="305">
        <v>0</v>
      </c>
      <c r="S8" s="305">
        <v>0</v>
      </c>
      <c r="T8" s="305">
        <v>0</v>
      </c>
      <c r="U8" s="306" t="s">
        <v>208</v>
      </c>
      <c r="V8" s="272"/>
      <c r="W8" s="307"/>
      <c r="X8" s="307"/>
      <c r="Y8" s="307"/>
      <c r="Z8" s="307"/>
      <c r="AA8" s="307"/>
      <c r="AB8" s="307"/>
      <c r="AC8" s="307"/>
      <c r="AD8" s="307"/>
      <c r="AE8" s="307"/>
      <c r="AF8" s="307"/>
      <c r="AG8" s="307"/>
      <c r="AH8" s="307"/>
      <c r="AI8" s="307"/>
      <c r="AJ8" s="307"/>
      <c r="AK8" s="307"/>
      <c r="AL8" s="307"/>
      <c r="AM8" s="307"/>
      <c r="AN8" s="307"/>
      <c r="AO8" s="307"/>
      <c r="AP8" s="307"/>
      <c r="AQ8" s="307"/>
      <c r="AR8" s="307"/>
      <c r="AS8" s="307"/>
      <c r="AT8" s="307"/>
      <c r="AU8" s="307"/>
      <c r="AV8" s="307"/>
      <c r="AW8" s="307"/>
      <c r="AX8" s="307"/>
      <c r="AY8" s="307"/>
      <c r="AZ8" s="307"/>
      <c r="BA8" s="307"/>
    </row>
    <row r="9" spans="1:53" s="323" customFormat="1" ht="50.15" customHeight="1">
      <c r="A9" s="309">
        <v>3</v>
      </c>
      <c r="B9" s="309">
        <v>3.1</v>
      </c>
      <c r="C9" s="310">
        <v>1</v>
      </c>
      <c r="D9" s="311" t="s">
        <v>209</v>
      </c>
      <c r="E9" s="311" t="s">
        <v>204</v>
      </c>
      <c r="F9" s="312" t="s">
        <v>6</v>
      </c>
      <c r="G9" s="312"/>
      <c r="H9" s="313">
        <v>2019</v>
      </c>
      <c r="I9" s="313">
        <v>2021</v>
      </c>
      <c r="J9" s="314" t="s">
        <v>52</v>
      </c>
      <c r="K9" s="315" t="s">
        <v>210</v>
      </c>
      <c r="L9" s="316">
        <v>10000</v>
      </c>
      <c r="M9" s="312" t="s">
        <v>206</v>
      </c>
      <c r="N9" s="316">
        <v>15000</v>
      </c>
      <c r="O9" s="317">
        <f>15000</f>
        <v>15000</v>
      </c>
      <c r="P9" s="318">
        <v>0</v>
      </c>
      <c r="Q9" s="311" t="s">
        <v>211</v>
      </c>
      <c r="R9" s="319">
        <v>0</v>
      </c>
      <c r="S9" s="319">
        <v>0</v>
      </c>
      <c r="T9" s="319">
        <v>0</v>
      </c>
      <c r="U9" s="320" t="s">
        <v>81</v>
      </c>
      <c r="V9" s="321"/>
      <c r="W9" s="322"/>
      <c r="X9" s="322"/>
      <c r="Y9" s="322"/>
      <c r="Z9" s="322"/>
      <c r="AA9" s="322"/>
      <c r="AB9" s="322"/>
      <c r="AC9" s="322"/>
      <c r="AD9" s="322"/>
      <c r="AE9" s="322"/>
      <c r="AF9" s="322"/>
      <c r="AG9" s="322"/>
      <c r="AH9" s="322"/>
      <c r="AI9" s="322"/>
      <c r="AJ9" s="322"/>
      <c r="AK9" s="322"/>
      <c r="AL9" s="322"/>
      <c r="AM9" s="322"/>
      <c r="AN9" s="322"/>
      <c r="AO9" s="322"/>
      <c r="AP9" s="322"/>
      <c r="AQ9" s="322"/>
      <c r="AR9" s="322"/>
      <c r="AS9" s="322"/>
      <c r="AT9" s="322"/>
      <c r="AU9" s="322"/>
      <c r="AV9" s="322"/>
      <c r="AW9" s="322"/>
      <c r="AX9" s="322"/>
      <c r="AY9" s="322"/>
      <c r="AZ9" s="322"/>
      <c r="BA9" s="322"/>
    </row>
    <row r="10" spans="1:53" s="329" customFormat="1" ht="50.15" customHeight="1">
      <c r="A10" s="309">
        <v>3</v>
      </c>
      <c r="B10" s="310">
        <v>3.1</v>
      </c>
      <c r="C10" s="310">
        <v>1</v>
      </c>
      <c r="D10" s="315" t="s">
        <v>212</v>
      </c>
      <c r="E10" s="312" t="s">
        <v>213</v>
      </c>
      <c r="F10" s="312" t="s">
        <v>6</v>
      </c>
      <c r="G10" s="312" t="s">
        <v>214</v>
      </c>
      <c r="H10" s="312">
        <v>2019</v>
      </c>
      <c r="I10" s="312">
        <v>2020</v>
      </c>
      <c r="J10" s="314" t="s">
        <v>52</v>
      </c>
      <c r="K10" s="315" t="s">
        <v>215</v>
      </c>
      <c r="L10" s="324">
        <v>15000</v>
      </c>
      <c r="M10" s="325" t="s">
        <v>216</v>
      </c>
      <c r="N10" s="324">
        <f>25000</f>
        <v>25000</v>
      </c>
      <c r="O10" s="324">
        <f>25000</f>
        <v>25000</v>
      </c>
      <c r="P10" s="318">
        <v>0</v>
      </c>
      <c r="Q10" s="315" t="s">
        <v>217</v>
      </c>
      <c r="R10" s="310">
        <v>0</v>
      </c>
      <c r="S10" s="310">
        <v>1</v>
      </c>
      <c r="T10" s="310">
        <v>0</v>
      </c>
      <c r="U10" s="326" t="s">
        <v>81</v>
      </c>
      <c r="V10" s="327"/>
      <c r="W10" s="328"/>
      <c r="X10" s="328"/>
      <c r="Y10" s="328"/>
      <c r="Z10" s="328"/>
      <c r="AA10" s="328"/>
      <c r="AB10" s="328"/>
      <c r="AC10" s="328"/>
      <c r="AD10" s="328"/>
      <c r="AE10" s="328"/>
      <c r="AF10" s="328"/>
      <c r="AG10" s="328"/>
      <c r="AH10" s="328"/>
      <c r="AI10" s="328"/>
      <c r="AJ10" s="328"/>
      <c r="AK10" s="328"/>
      <c r="AL10" s="328"/>
      <c r="AM10" s="328"/>
      <c r="AN10" s="328"/>
      <c r="AO10" s="328"/>
      <c r="AP10" s="328"/>
      <c r="AQ10" s="328"/>
      <c r="AR10" s="328"/>
      <c r="AS10" s="328"/>
      <c r="AT10" s="328"/>
      <c r="AU10" s="328"/>
      <c r="AV10" s="328"/>
      <c r="AW10" s="328"/>
      <c r="AX10" s="328"/>
      <c r="AY10" s="328"/>
      <c r="AZ10" s="328"/>
      <c r="BA10" s="328"/>
    </row>
    <row r="11" spans="1:53" ht="50.15" customHeight="1">
      <c r="A11" s="294">
        <v>3</v>
      </c>
      <c r="B11" s="295">
        <v>3.1</v>
      </c>
      <c r="C11" s="295">
        <v>1</v>
      </c>
      <c r="D11" s="296" t="s">
        <v>218</v>
      </c>
      <c r="E11" s="297" t="s">
        <v>219</v>
      </c>
      <c r="F11" s="297" t="s">
        <v>6</v>
      </c>
      <c r="G11" s="297"/>
      <c r="H11" s="297">
        <v>2019</v>
      </c>
      <c r="I11" s="297">
        <v>2021</v>
      </c>
      <c r="J11" s="299" t="s">
        <v>52</v>
      </c>
      <c r="K11" s="300" t="s">
        <v>220</v>
      </c>
      <c r="L11" s="324">
        <v>10000</v>
      </c>
      <c r="M11" s="297" t="s">
        <v>206</v>
      </c>
      <c r="N11" s="318">
        <v>10000</v>
      </c>
      <c r="O11" s="304">
        <v>10000</v>
      </c>
      <c r="P11" s="304">
        <v>0</v>
      </c>
      <c r="Q11" s="300" t="s">
        <v>221</v>
      </c>
      <c r="R11" s="295">
        <v>0</v>
      </c>
      <c r="S11" s="295">
        <v>0</v>
      </c>
      <c r="T11" s="295">
        <v>0</v>
      </c>
      <c r="U11" s="330" t="s">
        <v>81</v>
      </c>
      <c r="V11" s="279"/>
    </row>
    <row r="12" spans="1:53" ht="50.15" customHeight="1">
      <c r="A12" s="294">
        <v>3</v>
      </c>
      <c r="B12" s="295">
        <v>3.1</v>
      </c>
      <c r="C12" s="295">
        <v>1</v>
      </c>
      <c r="D12" s="296" t="s">
        <v>222</v>
      </c>
      <c r="E12" s="297" t="s">
        <v>219</v>
      </c>
      <c r="F12" s="297" t="s">
        <v>6</v>
      </c>
      <c r="G12" s="297" t="s">
        <v>223</v>
      </c>
      <c r="H12" s="297">
        <v>2019</v>
      </c>
      <c r="I12" s="297">
        <v>2021</v>
      </c>
      <c r="J12" s="299" t="s">
        <v>52</v>
      </c>
      <c r="K12" s="300" t="s">
        <v>224</v>
      </c>
      <c r="L12" s="324">
        <v>10000</v>
      </c>
      <c r="M12" s="331" t="s">
        <v>225</v>
      </c>
      <c r="N12" s="324">
        <v>10000</v>
      </c>
      <c r="O12" s="332">
        <v>10000</v>
      </c>
      <c r="P12" s="304">
        <v>0</v>
      </c>
      <c r="Q12" s="300" t="s">
        <v>226</v>
      </c>
      <c r="R12" s="295">
        <v>0</v>
      </c>
      <c r="S12" s="295">
        <v>0</v>
      </c>
      <c r="T12" s="295">
        <v>0</v>
      </c>
      <c r="U12" s="330" t="s">
        <v>81</v>
      </c>
      <c r="V12" s="279"/>
    </row>
    <row r="13" spans="1:53" s="308" customFormat="1" ht="50.15" customHeight="1">
      <c r="A13" s="295">
        <v>3</v>
      </c>
      <c r="B13" s="295">
        <v>3.1</v>
      </c>
      <c r="C13" s="295">
        <v>1</v>
      </c>
      <c r="D13" s="296" t="s">
        <v>227</v>
      </c>
      <c r="E13" s="297" t="s">
        <v>228</v>
      </c>
      <c r="F13" s="297" t="s">
        <v>6</v>
      </c>
      <c r="G13" s="297"/>
      <c r="H13" s="297">
        <v>2019</v>
      </c>
      <c r="I13" s="297">
        <v>2021</v>
      </c>
      <c r="J13" s="299" t="s">
        <v>52</v>
      </c>
      <c r="K13" s="300" t="s">
        <v>229</v>
      </c>
      <c r="L13" s="324">
        <v>15000</v>
      </c>
      <c r="M13" s="331" t="s">
        <v>230</v>
      </c>
      <c r="N13" s="324">
        <v>15000</v>
      </c>
      <c r="O13" s="332">
        <v>15000</v>
      </c>
      <c r="P13" s="304">
        <v>0</v>
      </c>
      <c r="Q13" s="296" t="s">
        <v>231</v>
      </c>
      <c r="R13" s="295">
        <v>0</v>
      </c>
      <c r="S13" s="295">
        <v>0</v>
      </c>
      <c r="T13" s="295">
        <v>1</v>
      </c>
      <c r="U13" s="330" t="s">
        <v>81</v>
      </c>
      <c r="V13" s="272"/>
      <c r="W13" s="307"/>
      <c r="X13" s="307"/>
      <c r="Y13" s="307"/>
      <c r="Z13" s="307"/>
      <c r="AA13" s="307"/>
      <c r="AB13" s="307"/>
      <c r="AC13" s="307"/>
      <c r="AD13" s="307"/>
      <c r="AE13" s="307"/>
      <c r="AF13" s="307"/>
      <c r="AG13" s="307"/>
      <c r="AH13" s="307"/>
      <c r="AI13" s="307"/>
      <c r="AJ13" s="307"/>
      <c r="AK13" s="307"/>
      <c r="AL13" s="307"/>
      <c r="AM13" s="307"/>
      <c r="AN13" s="307"/>
      <c r="AO13" s="307"/>
      <c r="AP13" s="307"/>
      <c r="AQ13" s="307"/>
      <c r="AR13" s="307"/>
      <c r="AS13" s="307"/>
      <c r="AT13" s="307"/>
      <c r="AU13" s="307"/>
      <c r="AV13" s="307"/>
      <c r="AW13" s="307"/>
      <c r="AX13" s="307"/>
      <c r="AY13" s="307"/>
      <c r="AZ13" s="307"/>
      <c r="BA13" s="307"/>
    </row>
    <row r="14" spans="1:53" s="308" customFormat="1" ht="50.15" customHeight="1">
      <c r="A14" s="295">
        <v>3</v>
      </c>
      <c r="B14" s="295">
        <v>3.1</v>
      </c>
      <c r="C14" s="295">
        <v>1</v>
      </c>
      <c r="D14" s="300" t="s">
        <v>232</v>
      </c>
      <c r="E14" s="297" t="s">
        <v>228</v>
      </c>
      <c r="F14" s="297" t="s">
        <v>6</v>
      </c>
      <c r="G14" s="297"/>
      <c r="H14" s="297">
        <v>2019</v>
      </c>
      <c r="I14" s="297">
        <v>2020</v>
      </c>
      <c r="J14" s="299" t="s">
        <v>52</v>
      </c>
      <c r="K14" s="333" t="s">
        <v>233</v>
      </c>
      <c r="L14" s="324">
        <v>15000</v>
      </c>
      <c r="M14" s="331" t="s">
        <v>234</v>
      </c>
      <c r="N14" s="324">
        <v>15000</v>
      </c>
      <c r="O14" s="332">
        <v>15000</v>
      </c>
      <c r="P14" s="318">
        <v>0</v>
      </c>
      <c r="Q14" s="296" t="s">
        <v>235</v>
      </c>
      <c r="R14" s="295">
        <v>0</v>
      </c>
      <c r="S14" s="295">
        <v>0</v>
      </c>
      <c r="T14" s="295">
        <v>1</v>
      </c>
      <c r="U14" s="330" t="s">
        <v>208</v>
      </c>
      <c r="V14" s="272"/>
      <c r="W14" s="307"/>
      <c r="X14" s="307"/>
      <c r="Y14" s="307"/>
      <c r="Z14" s="307"/>
      <c r="AA14" s="307"/>
      <c r="AB14" s="307"/>
      <c r="AC14" s="307"/>
      <c r="AD14" s="307"/>
      <c r="AE14" s="307"/>
      <c r="AF14" s="307"/>
      <c r="AG14" s="307"/>
      <c r="AH14" s="307"/>
      <c r="AI14" s="307"/>
      <c r="AJ14" s="307"/>
      <c r="AK14" s="307"/>
      <c r="AL14" s="307"/>
      <c r="AM14" s="307"/>
      <c r="AN14" s="307"/>
      <c r="AO14" s="307"/>
      <c r="AP14" s="307"/>
      <c r="AQ14" s="307"/>
      <c r="AR14" s="307"/>
      <c r="AS14" s="307"/>
      <c r="AT14" s="307"/>
      <c r="AU14" s="307"/>
      <c r="AV14" s="307"/>
      <c r="AW14" s="307"/>
      <c r="AX14" s="307"/>
      <c r="AY14" s="307"/>
      <c r="AZ14" s="307"/>
      <c r="BA14" s="307"/>
    </row>
    <row r="15" spans="1:53" s="323" customFormat="1" ht="50.15" customHeight="1">
      <c r="A15" s="310">
        <v>3</v>
      </c>
      <c r="B15" s="310">
        <v>3.1</v>
      </c>
      <c r="C15" s="310">
        <v>1</v>
      </c>
      <c r="D15" s="311" t="s">
        <v>236</v>
      </c>
      <c r="E15" s="312" t="s">
        <v>228</v>
      </c>
      <c r="F15" s="312" t="s">
        <v>6</v>
      </c>
      <c r="G15" s="315" t="s">
        <v>237</v>
      </c>
      <c r="H15" s="312">
        <v>2019</v>
      </c>
      <c r="I15" s="312">
        <v>2020</v>
      </c>
      <c r="J15" s="314" t="s">
        <v>52</v>
      </c>
      <c r="K15" s="315" t="s">
        <v>238</v>
      </c>
      <c r="L15" s="324">
        <v>10000</v>
      </c>
      <c r="M15" s="315" t="s">
        <v>239</v>
      </c>
      <c r="N15" s="324">
        <f>30000</f>
        <v>30000</v>
      </c>
      <c r="O15" s="324">
        <f>N15</f>
        <v>30000</v>
      </c>
      <c r="P15" s="318">
        <v>0</v>
      </c>
      <c r="Q15" s="311" t="s">
        <v>240</v>
      </c>
      <c r="R15" s="310">
        <v>0</v>
      </c>
      <c r="S15" s="310">
        <v>0</v>
      </c>
      <c r="T15" s="310">
        <v>0</v>
      </c>
      <c r="U15" s="326" t="s">
        <v>81</v>
      </c>
      <c r="V15" s="321"/>
      <c r="W15" s="322"/>
      <c r="X15" s="322"/>
      <c r="Y15" s="322"/>
      <c r="Z15" s="322"/>
      <c r="AA15" s="322"/>
      <c r="AB15" s="322"/>
      <c r="AC15" s="322"/>
      <c r="AD15" s="322"/>
      <c r="AE15" s="322"/>
      <c r="AF15" s="322"/>
      <c r="AG15" s="322"/>
      <c r="AH15" s="322"/>
      <c r="AI15" s="322"/>
      <c r="AJ15" s="322"/>
      <c r="AK15" s="322"/>
      <c r="AL15" s="322"/>
      <c r="AM15" s="322"/>
      <c r="AN15" s="322"/>
      <c r="AO15" s="322"/>
      <c r="AP15" s="322"/>
      <c r="AQ15" s="322"/>
      <c r="AR15" s="322"/>
      <c r="AS15" s="322"/>
      <c r="AT15" s="322"/>
      <c r="AU15" s="322"/>
      <c r="AV15" s="322"/>
      <c r="AW15" s="322"/>
      <c r="AX15" s="322"/>
      <c r="AY15" s="322"/>
      <c r="AZ15" s="322"/>
      <c r="BA15" s="322"/>
    </row>
    <row r="16" spans="1:53" s="308" customFormat="1" ht="50.15" customHeight="1">
      <c r="A16" s="295">
        <v>3</v>
      </c>
      <c r="B16" s="295">
        <v>3.1</v>
      </c>
      <c r="C16" s="295">
        <v>1</v>
      </c>
      <c r="D16" s="300" t="s">
        <v>241</v>
      </c>
      <c r="E16" s="297" t="s">
        <v>223</v>
      </c>
      <c r="F16" s="297" t="s">
        <v>6</v>
      </c>
      <c r="G16" s="300" t="s">
        <v>242</v>
      </c>
      <c r="H16" s="297">
        <v>2019</v>
      </c>
      <c r="I16" s="297">
        <v>2021</v>
      </c>
      <c r="J16" s="299" t="s">
        <v>52</v>
      </c>
      <c r="K16" s="300" t="s">
        <v>243</v>
      </c>
      <c r="L16" s="324">
        <v>15000</v>
      </c>
      <c r="M16" s="300" t="s">
        <v>244</v>
      </c>
      <c r="N16" s="324">
        <v>15000</v>
      </c>
      <c r="O16" s="332">
        <v>15000</v>
      </c>
      <c r="P16" s="304">
        <v>0</v>
      </c>
      <c r="Q16" s="300" t="s">
        <v>245</v>
      </c>
      <c r="R16" s="295">
        <v>0</v>
      </c>
      <c r="S16" s="295">
        <v>1</v>
      </c>
      <c r="T16" s="295">
        <v>2</v>
      </c>
      <c r="U16" s="330" t="s">
        <v>81</v>
      </c>
      <c r="V16" s="272"/>
      <c r="W16" s="307"/>
      <c r="X16" s="307"/>
      <c r="Y16" s="307"/>
      <c r="Z16" s="307"/>
      <c r="AA16" s="307"/>
      <c r="AB16" s="307"/>
      <c r="AC16" s="307"/>
      <c r="AD16" s="307"/>
      <c r="AE16" s="307"/>
      <c r="AF16" s="307"/>
      <c r="AG16" s="307"/>
      <c r="AH16" s="307"/>
      <c r="AI16" s="307"/>
      <c r="AJ16" s="307"/>
      <c r="AK16" s="307"/>
      <c r="AL16" s="307"/>
      <c r="AM16" s="307"/>
      <c r="AN16" s="307"/>
      <c r="AO16" s="307"/>
      <c r="AP16" s="307"/>
      <c r="AQ16" s="307"/>
      <c r="AR16" s="307"/>
      <c r="AS16" s="307"/>
      <c r="AT16" s="307"/>
      <c r="AU16" s="307"/>
      <c r="AV16" s="307"/>
      <c r="AW16" s="307"/>
      <c r="AX16" s="307"/>
      <c r="AY16" s="307"/>
      <c r="AZ16" s="307"/>
      <c r="BA16" s="307"/>
    </row>
    <row r="17" spans="1:53" s="308" customFormat="1" ht="50.15" customHeight="1">
      <c r="A17" s="295">
        <v>3</v>
      </c>
      <c r="B17" s="295">
        <v>3.1</v>
      </c>
      <c r="C17" s="295">
        <v>1</v>
      </c>
      <c r="D17" s="300" t="s">
        <v>246</v>
      </c>
      <c r="E17" s="297" t="s">
        <v>223</v>
      </c>
      <c r="F17" s="297" t="s">
        <v>6</v>
      </c>
      <c r="G17" s="297" t="s">
        <v>247</v>
      </c>
      <c r="H17" s="297">
        <v>2019</v>
      </c>
      <c r="I17" s="297">
        <v>2021</v>
      </c>
      <c r="J17" s="299" t="s">
        <v>52</v>
      </c>
      <c r="K17" s="300" t="s">
        <v>248</v>
      </c>
      <c r="L17" s="324">
        <v>8000</v>
      </c>
      <c r="M17" s="300" t="s">
        <v>249</v>
      </c>
      <c r="N17" s="318">
        <v>15000</v>
      </c>
      <c r="O17" s="332">
        <f>15000</f>
        <v>15000</v>
      </c>
      <c r="P17" s="318">
        <v>0</v>
      </c>
      <c r="Q17" s="296" t="s">
        <v>250</v>
      </c>
      <c r="R17" s="295">
        <v>0</v>
      </c>
      <c r="S17" s="295">
        <v>0</v>
      </c>
      <c r="T17" s="295">
        <v>2</v>
      </c>
      <c r="U17" s="330" t="s">
        <v>251</v>
      </c>
      <c r="V17" s="272"/>
      <c r="W17" s="307"/>
      <c r="X17" s="307"/>
      <c r="Y17" s="307"/>
      <c r="Z17" s="307"/>
      <c r="AA17" s="307"/>
      <c r="AB17" s="307"/>
      <c r="AC17" s="307"/>
      <c r="AD17" s="307"/>
      <c r="AE17" s="307"/>
      <c r="AF17" s="307"/>
      <c r="AG17" s="307"/>
      <c r="AH17" s="307"/>
      <c r="AI17" s="307"/>
      <c r="AJ17" s="307"/>
      <c r="AK17" s="307"/>
      <c r="AL17" s="307"/>
      <c r="AM17" s="307"/>
      <c r="AN17" s="307"/>
      <c r="AO17" s="307"/>
      <c r="AP17" s="307"/>
      <c r="AQ17" s="307"/>
      <c r="AR17" s="307"/>
      <c r="AS17" s="307"/>
      <c r="AT17" s="307"/>
      <c r="AU17" s="307"/>
      <c r="AV17" s="307"/>
      <c r="AW17" s="307"/>
      <c r="AX17" s="307"/>
      <c r="AY17" s="307"/>
      <c r="AZ17" s="307"/>
      <c r="BA17" s="307"/>
    </row>
    <row r="18" spans="1:53" s="308" customFormat="1" ht="50.15" customHeight="1">
      <c r="A18" s="295">
        <v>3</v>
      </c>
      <c r="B18" s="295">
        <v>3.1</v>
      </c>
      <c r="C18" s="295">
        <v>1</v>
      </c>
      <c r="D18" s="296" t="s">
        <v>252</v>
      </c>
      <c r="E18" s="297" t="s">
        <v>223</v>
      </c>
      <c r="F18" s="297" t="s">
        <v>6</v>
      </c>
      <c r="G18" s="297" t="s">
        <v>247</v>
      </c>
      <c r="H18" s="297">
        <v>2019</v>
      </c>
      <c r="I18" s="297">
        <v>2021</v>
      </c>
      <c r="J18" s="299" t="s">
        <v>52</v>
      </c>
      <c r="K18" s="300" t="s">
        <v>253</v>
      </c>
      <c r="L18" s="324">
        <v>15000</v>
      </c>
      <c r="M18" s="300" t="s">
        <v>254</v>
      </c>
      <c r="N18" s="324">
        <v>15000</v>
      </c>
      <c r="O18" s="332">
        <v>15000</v>
      </c>
      <c r="P18" s="304">
        <v>0</v>
      </c>
      <c r="Q18" s="296" t="s">
        <v>255</v>
      </c>
      <c r="R18" s="295">
        <v>0</v>
      </c>
      <c r="S18" s="295">
        <v>1</v>
      </c>
      <c r="T18" s="295">
        <v>2</v>
      </c>
      <c r="U18" s="330" t="s">
        <v>81</v>
      </c>
      <c r="V18" s="272"/>
      <c r="W18" s="307"/>
      <c r="X18" s="307"/>
      <c r="Y18" s="307"/>
      <c r="Z18" s="307"/>
      <c r="AA18" s="307"/>
      <c r="AB18" s="307"/>
      <c r="AC18" s="307"/>
      <c r="AD18" s="307"/>
      <c r="AE18" s="307"/>
      <c r="AF18" s="307"/>
      <c r="AG18" s="307"/>
      <c r="AH18" s="307"/>
      <c r="AI18" s="307"/>
      <c r="AJ18" s="307"/>
      <c r="AK18" s="307"/>
      <c r="AL18" s="307"/>
      <c r="AM18" s="307"/>
      <c r="AN18" s="307"/>
      <c r="AO18" s="307"/>
      <c r="AP18" s="307"/>
      <c r="AQ18" s="307"/>
      <c r="AR18" s="307"/>
      <c r="AS18" s="307"/>
      <c r="AT18" s="307"/>
      <c r="AU18" s="307"/>
      <c r="AV18" s="307"/>
      <c r="AW18" s="307"/>
      <c r="AX18" s="307"/>
      <c r="AY18" s="307"/>
      <c r="AZ18" s="307"/>
      <c r="BA18" s="307"/>
    </row>
    <row r="19" spans="1:53" s="308" customFormat="1" ht="50.15" customHeight="1">
      <c r="A19" s="295">
        <v>3</v>
      </c>
      <c r="B19" s="295">
        <v>3.1</v>
      </c>
      <c r="C19" s="295">
        <v>1</v>
      </c>
      <c r="D19" s="296" t="s">
        <v>256</v>
      </c>
      <c r="E19" s="297" t="s">
        <v>247</v>
      </c>
      <c r="F19" s="297" t="s">
        <v>6</v>
      </c>
      <c r="G19" s="297" t="s">
        <v>223</v>
      </c>
      <c r="H19" s="297">
        <v>2019</v>
      </c>
      <c r="I19" s="297">
        <v>2021</v>
      </c>
      <c r="J19" s="299" t="s">
        <v>52</v>
      </c>
      <c r="K19" s="300" t="s">
        <v>257</v>
      </c>
      <c r="L19" s="324">
        <v>10000</v>
      </c>
      <c r="M19" s="297"/>
      <c r="N19" s="318">
        <v>10000</v>
      </c>
      <c r="O19" s="304">
        <v>10000</v>
      </c>
      <c r="P19" s="304">
        <v>0</v>
      </c>
      <c r="Q19" s="296" t="s">
        <v>258</v>
      </c>
      <c r="R19" s="295">
        <v>0</v>
      </c>
      <c r="S19" s="295">
        <v>1</v>
      </c>
      <c r="T19" s="295">
        <v>2</v>
      </c>
      <c r="U19" s="330" t="s">
        <v>65</v>
      </c>
      <c r="V19" s="272"/>
      <c r="W19" s="307"/>
      <c r="X19" s="307"/>
      <c r="Y19" s="307"/>
      <c r="Z19" s="307"/>
      <c r="AA19" s="307"/>
      <c r="AB19" s="307"/>
      <c r="AC19" s="307"/>
      <c r="AD19" s="307"/>
      <c r="AE19" s="307"/>
      <c r="AF19" s="307"/>
      <c r="AG19" s="307"/>
      <c r="AH19" s="307"/>
      <c r="AI19" s="307"/>
      <c r="AJ19" s="307"/>
      <c r="AK19" s="307"/>
      <c r="AL19" s="307"/>
      <c r="AM19" s="307"/>
      <c r="AN19" s="307"/>
      <c r="AO19" s="307"/>
      <c r="AP19" s="307"/>
      <c r="AQ19" s="307"/>
      <c r="AR19" s="307"/>
      <c r="AS19" s="307"/>
      <c r="AT19" s="307"/>
      <c r="AU19" s="307"/>
      <c r="AV19" s="307"/>
      <c r="AW19" s="307"/>
      <c r="AX19" s="307"/>
      <c r="AY19" s="307"/>
      <c r="AZ19" s="307"/>
      <c r="BA19" s="307"/>
    </row>
    <row r="20" spans="1:53" s="308" customFormat="1" ht="50.15" customHeight="1">
      <c r="A20" s="295">
        <v>3</v>
      </c>
      <c r="B20" s="295">
        <v>3.1</v>
      </c>
      <c r="C20" s="295">
        <v>1</v>
      </c>
      <c r="D20" s="300" t="s">
        <v>259</v>
      </c>
      <c r="E20" s="297" t="s">
        <v>247</v>
      </c>
      <c r="F20" s="297" t="s">
        <v>6</v>
      </c>
      <c r="G20" s="297" t="s">
        <v>223</v>
      </c>
      <c r="H20" s="297">
        <v>2019</v>
      </c>
      <c r="I20" s="297">
        <v>2021</v>
      </c>
      <c r="J20" s="299" t="s">
        <v>52</v>
      </c>
      <c r="K20" s="300" t="s">
        <v>260</v>
      </c>
      <c r="L20" s="324">
        <v>15000</v>
      </c>
      <c r="M20" s="331" t="s">
        <v>261</v>
      </c>
      <c r="N20" s="324">
        <v>15000</v>
      </c>
      <c r="O20" s="332">
        <v>15000</v>
      </c>
      <c r="P20" s="304">
        <v>0</v>
      </c>
      <c r="Q20" s="300" t="s">
        <v>262</v>
      </c>
      <c r="R20" s="295">
        <v>0</v>
      </c>
      <c r="S20" s="295">
        <v>1</v>
      </c>
      <c r="T20" s="295">
        <v>2</v>
      </c>
      <c r="U20" s="330" t="s">
        <v>65</v>
      </c>
      <c r="V20" s="272"/>
      <c r="W20" s="307"/>
      <c r="X20" s="307"/>
      <c r="Y20" s="307"/>
      <c r="Z20" s="307"/>
      <c r="AA20" s="307"/>
      <c r="AB20" s="307"/>
      <c r="AC20" s="307"/>
      <c r="AD20" s="307"/>
      <c r="AE20" s="307"/>
      <c r="AF20" s="307"/>
      <c r="AG20" s="307"/>
      <c r="AH20" s="307"/>
      <c r="AI20" s="307"/>
      <c r="AJ20" s="307"/>
      <c r="AK20" s="307"/>
      <c r="AL20" s="307"/>
      <c r="AM20" s="307"/>
      <c r="AN20" s="307"/>
      <c r="AO20" s="307"/>
      <c r="AP20" s="307"/>
      <c r="AQ20" s="307"/>
      <c r="AR20" s="307"/>
      <c r="AS20" s="307"/>
      <c r="AT20" s="307"/>
      <c r="AU20" s="307"/>
      <c r="AV20" s="307"/>
      <c r="AW20" s="307"/>
      <c r="AX20" s="307"/>
      <c r="AY20" s="307"/>
      <c r="AZ20" s="307"/>
      <c r="BA20" s="307"/>
    </row>
    <row r="21" spans="1:53" s="340" customFormat="1" ht="50.15" customHeight="1">
      <c r="A21" s="334">
        <v>3</v>
      </c>
      <c r="B21" s="334">
        <v>3.1</v>
      </c>
      <c r="C21" s="334">
        <v>1</v>
      </c>
      <c r="D21" s="325" t="s">
        <v>263</v>
      </c>
      <c r="E21" s="335" t="s">
        <v>264</v>
      </c>
      <c r="F21" s="335" t="s">
        <v>6</v>
      </c>
      <c r="G21" s="335"/>
      <c r="H21" s="335">
        <v>2018</v>
      </c>
      <c r="I21" s="335">
        <v>2021</v>
      </c>
      <c r="J21" s="336" t="s">
        <v>52</v>
      </c>
      <c r="K21" s="325" t="s">
        <v>265</v>
      </c>
      <c r="L21" s="324">
        <v>10000</v>
      </c>
      <c r="M21" s="325" t="s">
        <v>266</v>
      </c>
      <c r="N21" s="324">
        <v>10000</v>
      </c>
      <c r="O21" s="324">
        <v>10000</v>
      </c>
      <c r="P21" s="324">
        <v>0</v>
      </c>
      <c r="Q21" s="325" t="s">
        <v>267</v>
      </c>
      <c r="R21" s="334">
        <v>1</v>
      </c>
      <c r="S21" s="334">
        <v>1</v>
      </c>
      <c r="T21" s="334">
        <v>0</v>
      </c>
      <c r="U21" s="337" t="s">
        <v>81</v>
      </c>
      <c r="V21" s="338"/>
      <c r="W21" s="339"/>
      <c r="X21" s="339"/>
      <c r="Y21" s="339"/>
      <c r="Z21" s="339"/>
      <c r="AA21" s="339"/>
      <c r="AB21" s="339"/>
      <c r="AC21" s="339"/>
      <c r="AD21" s="339"/>
      <c r="AE21" s="339"/>
      <c r="AF21" s="339"/>
      <c r="AG21" s="339"/>
      <c r="AH21" s="339"/>
      <c r="AI21" s="339"/>
      <c r="AJ21" s="339"/>
      <c r="AK21" s="339"/>
      <c r="AL21" s="339"/>
      <c r="AM21" s="339"/>
      <c r="AN21" s="339"/>
      <c r="AO21" s="339"/>
      <c r="AP21" s="339"/>
      <c r="AQ21" s="339"/>
      <c r="AR21" s="339"/>
      <c r="AS21" s="339"/>
      <c r="AT21" s="339"/>
      <c r="AU21" s="339"/>
      <c r="AV21" s="339"/>
      <c r="AW21" s="339"/>
      <c r="AX21" s="339"/>
      <c r="AY21" s="339"/>
      <c r="AZ21" s="339"/>
      <c r="BA21" s="339"/>
    </row>
    <row r="22" spans="1:53" s="329" customFormat="1" ht="50.15" customHeight="1">
      <c r="A22" s="310">
        <v>3</v>
      </c>
      <c r="B22" s="310">
        <v>3.1</v>
      </c>
      <c r="C22" s="310">
        <v>1</v>
      </c>
      <c r="D22" s="315" t="s">
        <v>268</v>
      </c>
      <c r="E22" s="312" t="s">
        <v>264</v>
      </c>
      <c r="F22" s="312" t="s">
        <v>6</v>
      </c>
      <c r="G22" s="312"/>
      <c r="H22" s="312">
        <v>2018</v>
      </c>
      <c r="I22" s="312">
        <v>2021</v>
      </c>
      <c r="J22" s="314" t="s">
        <v>52</v>
      </c>
      <c r="K22" s="315" t="s">
        <v>269</v>
      </c>
      <c r="L22" s="324">
        <v>10000</v>
      </c>
      <c r="M22" s="325" t="s">
        <v>266</v>
      </c>
      <c r="N22" s="324">
        <v>10000</v>
      </c>
      <c r="O22" s="324">
        <v>10000</v>
      </c>
      <c r="P22" s="324">
        <v>0</v>
      </c>
      <c r="Q22" s="325" t="s">
        <v>270</v>
      </c>
      <c r="R22" s="334">
        <v>1</v>
      </c>
      <c r="S22" s="334">
        <v>1</v>
      </c>
      <c r="T22" s="334">
        <v>0</v>
      </c>
      <c r="U22" s="337" t="s">
        <v>81</v>
      </c>
      <c r="V22" s="327"/>
      <c r="W22" s="328"/>
      <c r="X22" s="328"/>
      <c r="Y22" s="328"/>
      <c r="Z22" s="328"/>
      <c r="AA22" s="328"/>
      <c r="AB22" s="328"/>
      <c r="AC22" s="328"/>
      <c r="AD22" s="328"/>
      <c r="AE22" s="328"/>
      <c r="AF22" s="328"/>
      <c r="AG22" s="328"/>
      <c r="AH22" s="328"/>
      <c r="AI22" s="328"/>
      <c r="AJ22" s="328"/>
      <c r="AK22" s="328"/>
      <c r="AL22" s="328"/>
      <c r="AM22" s="328"/>
      <c r="AN22" s="328"/>
      <c r="AO22" s="328"/>
      <c r="AP22" s="328"/>
      <c r="AQ22" s="328"/>
      <c r="AR22" s="328"/>
      <c r="AS22" s="328"/>
      <c r="AT22" s="328"/>
      <c r="AU22" s="328"/>
      <c r="AV22" s="328"/>
      <c r="AW22" s="328"/>
      <c r="AX22" s="328"/>
      <c r="AY22" s="328"/>
      <c r="AZ22" s="328"/>
      <c r="BA22" s="328"/>
    </row>
    <row r="23" spans="1:53" s="329" customFormat="1" ht="50.15" customHeight="1">
      <c r="A23" s="310">
        <v>3</v>
      </c>
      <c r="B23" s="310">
        <v>3.1</v>
      </c>
      <c r="C23" s="310">
        <v>1</v>
      </c>
      <c r="D23" s="315" t="s">
        <v>271</v>
      </c>
      <c r="E23" s="312" t="s">
        <v>264</v>
      </c>
      <c r="F23" s="312" t="s">
        <v>6</v>
      </c>
      <c r="G23" s="312"/>
      <c r="H23" s="312">
        <v>2018</v>
      </c>
      <c r="I23" s="312">
        <v>2021</v>
      </c>
      <c r="J23" s="314" t="s">
        <v>52</v>
      </c>
      <c r="K23" s="315" t="s">
        <v>272</v>
      </c>
      <c r="L23" s="324">
        <v>10000</v>
      </c>
      <c r="M23" s="325" t="s">
        <v>266</v>
      </c>
      <c r="N23" s="324">
        <v>10000</v>
      </c>
      <c r="O23" s="324">
        <v>10000</v>
      </c>
      <c r="P23" s="324">
        <v>0</v>
      </c>
      <c r="Q23" s="325" t="s">
        <v>273</v>
      </c>
      <c r="R23" s="334">
        <v>1</v>
      </c>
      <c r="S23" s="334">
        <v>1</v>
      </c>
      <c r="T23" s="334">
        <v>0</v>
      </c>
      <c r="U23" s="341" t="s">
        <v>81</v>
      </c>
      <c r="V23" s="327"/>
      <c r="W23" s="328"/>
      <c r="X23" s="328"/>
      <c r="Y23" s="328"/>
      <c r="Z23" s="328"/>
      <c r="AA23" s="328"/>
      <c r="AB23" s="328"/>
      <c r="AC23" s="328"/>
      <c r="AD23" s="328"/>
      <c r="AE23" s="328"/>
      <c r="AF23" s="328"/>
      <c r="AG23" s="328"/>
      <c r="AH23" s="328"/>
      <c r="AI23" s="328"/>
      <c r="AJ23" s="328"/>
      <c r="AK23" s="328"/>
      <c r="AL23" s="328"/>
      <c r="AM23" s="328"/>
      <c r="AN23" s="328"/>
      <c r="AO23" s="328"/>
      <c r="AP23" s="328"/>
      <c r="AQ23" s="328"/>
      <c r="AR23" s="328"/>
      <c r="AS23" s="328"/>
      <c r="AT23" s="328"/>
      <c r="AU23" s="328"/>
      <c r="AV23" s="328"/>
      <c r="AW23" s="328"/>
      <c r="AX23" s="328"/>
      <c r="AY23" s="328"/>
      <c r="AZ23" s="328"/>
      <c r="BA23" s="328"/>
    </row>
    <row r="24" spans="1:53" s="350" customFormat="1" ht="50.15" customHeight="1">
      <c r="A24" s="295">
        <v>3</v>
      </c>
      <c r="B24" s="295">
        <v>3.1</v>
      </c>
      <c r="C24" s="295">
        <v>1</v>
      </c>
      <c r="D24" s="296" t="s">
        <v>274</v>
      </c>
      <c r="E24" s="299" t="s">
        <v>275</v>
      </c>
      <c r="F24" s="299" t="s">
        <v>6</v>
      </c>
      <c r="G24" s="299" t="s">
        <v>276</v>
      </c>
      <c r="H24" s="342">
        <v>2019</v>
      </c>
      <c r="I24" s="342">
        <v>2020</v>
      </c>
      <c r="J24" s="299" t="s">
        <v>61</v>
      </c>
      <c r="K24" s="296" t="s">
        <v>277</v>
      </c>
      <c r="L24" s="343">
        <v>15000</v>
      </c>
      <c r="M24" s="296" t="s">
        <v>278</v>
      </c>
      <c r="N24" s="343">
        <v>25000</v>
      </c>
      <c r="O24" s="344">
        <f>20000</f>
        <v>20000</v>
      </c>
      <c r="P24" s="345">
        <v>5000</v>
      </c>
      <c r="Q24" s="296" t="s">
        <v>279</v>
      </c>
      <c r="R24" s="295">
        <v>1</v>
      </c>
      <c r="S24" s="295">
        <v>1</v>
      </c>
      <c r="T24" s="346"/>
      <c r="U24" s="347" t="s">
        <v>81</v>
      </c>
      <c r="V24" s="348"/>
      <c r="W24" s="349"/>
      <c r="X24" s="349"/>
      <c r="Y24" s="349"/>
      <c r="Z24" s="349"/>
      <c r="AA24" s="349"/>
      <c r="AB24" s="349"/>
      <c r="AC24" s="349"/>
      <c r="AD24" s="349"/>
      <c r="AE24" s="349"/>
      <c r="AF24" s="349"/>
      <c r="AG24" s="349"/>
      <c r="AH24" s="349"/>
      <c r="AI24" s="349"/>
      <c r="AJ24" s="349"/>
      <c r="AK24" s="349"/>
      <c r="AL24" s="349"/>
      <c r="AM24" s="349"/>
      <c r="AN24" s="349"/>
      <c r="AO24" s="349"/>
      <c r="AP24" s="349"/>
      <c r="AQ24" s="349"/>
      <c r="AR24" s="349"/>
      <c r="AS24" s="349"/>
      <c r="AT24" s="349"/>
      <c r="AU24" s="349"/>
      <c r="AV24" s="349"/>
      <c r="AW24" s="349"/>
      <c r="AX24" s="349"/>
      <c r="AY24" s="349"/>
      <c r="AZ24" s="349"/>
      <c r="BA24" s="349"/>
    </row>
    <row r="25" spans="1:53" s="350" customFormat="1" ht="50.15" customHeight="1">
      <c r="A25" s="351">
        <v>3</v>
      </c>
      <c r="B25" s="351">
        <v>3.2</v>
      </c>
      <c r="C25" s="351">
        <v>1</v>
      </c>
      <c r="D25" s="352" t="s">
        <v>280</v>
      </c>
      <c r="E25" s="353" t="s">
        <v>281</v>
      </c>
      <c r="F25" s="353" t="s">
        <v>6</v>
      </c>
      <c r="G25" s="354" t="s">
        <v>282</v>
      </c>
      <c r="H25" s="312">
        <v>2018</v>
      </c>
      <c r="I25" s="312">
        <v>2021</v>
      </c>
      <c r="J25" s="354" t="s">
        <v>52</v>
      </c>
      <c r="K25" s="352" t="s">
        <v>283</v>
      </c>
      <c r="L25" s="355">
        <v>40000</v>
      </c>
      <c r="M25" s="352" t="s">
        <v>284</v>
      </c>
      <c r="N25" s="263">
        <v>50000</v>
      </c>
      <c r="O25" s="89">
        <f>50000</f>
        <v>50000</v>
      </c>
      <c r="P25" s="356">
        <v>0</v>
      </c>
      <c r="Q25" s="352" t="s">
        <v>285</v>
      </c>
      <c r="R25" s="319">
        <v>1</v>
      </c>
      <c r="S25" s="319">
        <v>0</v>
      </c>
      <c r="T25" s="319">
        <v>1</v>
      </c>
      <c r="U25" s="357" t="s">
        <v>65</v>
      </c>
      <c r="V25" s="348"/>
      <c r="W25" s="349"/>
      <c r="X25" s="349"/>
      <c r="Y25" s="349"/>
      <c r="Z25" s="349"/>
      <c r="AA25" s="349"/>
      <c r="AB25" s="349"/>
      <c r="AC25" s="349"/>
      <c r="AD25" s="349"/>
      <c r="AE25" s="349"/>
      <c r="AF25" s="349"/>
      <c r="AG25" s="349"/>
      <c r="AH25" s="349"/>
      <c r="AI25" s="349"/>
      <c r="AJ25" s="349"/>
      <c r="AK25" s="349"/>
      <c r="AL25" s="349"/>
      <c r="AM25" s="349"/>
      <c r="AN25" s="349"/>
      <c r="AO25" s="349"/>
      <c r="AP25" s="349"/>
      <c r="AQ25" s="349"/>
      <c r="AR25" s="349"/>
      <c r="AS25" s="349"/>
      <c r="AT25" s="349"/>
      <c r="AU25" s="349"/>
      <c r="AV25" s="349"/>
      <c r="AW25" s="349"/>
      <c r="AX25" s="349"/>
      <c r="AY25" s="349"/>
      <c r="AZ25" s="349"/>
      <c r="BA25" s="349"/>
    </row>
    <row r="26" spans="1:53" ht="50.15" customHeight="1">
      <c r="A26" s="358">
        <v>3</v>
      </c>
      <c r="B26" s="358">
        <v>3.3</v>
      </c>
      <c r="C26" s="359">
        <v>1</v>
      </c>
      <c r="D26" s="353" t="s">
        <v>286</v>
      </c>
      <c r="E26" s="353" t="s">
        <v>287</v>
      </c>
      <c r="F26" s="360" t="s">
        <v>288</v>
      </c>
      <c r="G26" s="353" t="s">
        <v>289</v>
      </c>
      <c r="H26" s="312">
        <v>2018</v>
      </c>
      <c r="I26" s="312">
        <v>2021</v>
      </c>
      <c r="J26" s="361" t="s">
        <v>52</v>
      </c>
      <c r="K26" s="352" t="s">
        <v>290</v>
      </c>
      <c r="L26" s="75">
        <f>35000</f>
        <v>35000</v>
      </c>
      <c r="M26" s="362" t="s">
        <v>291</v>
      </c>
      <c r="N26" s="263">
        <v>30000</v>
      </c>
      <c r="O26" s="89">
        <v>30000</v>
      </c>
      <c r="P26" s="356">
        <v>0</v>
      </c>
      <c r="Q26" s="353" t="s">
        <v>292</v>
      </c>
      <c r="R26" s="319">
        <v>1</v>
      </c>
      <c r="S26" s="319">
        <v>0</v>
      </c>
      <c r="T26" s="319">
        <v>2</v>
      </c>
      <c r="U26" s="357" t="s">
        <v>293</v>
      </c>
      <c r="V26" s="279"/>
    </row>
    <row r="27" spans="1:53" s="329" customFormat="1" ht="50.15" customHeight="1">
      <c r="A27" s="358">
        <v>3</v>
      </c>
      <c r="B27" s="358">
        <v>3.3</v>
      </c>
      <c r="C27" s="359">
        <v>1</v>
      </c>
      <c r="D27" s="353" t="s">
        <v>294</v>
      </c>
      <c r="E27" s="353" t="s">
        <v>295</v>
      </c>
      <c r="F27" s="363" t="s">
        <v>6</v>
      </c>
      <c r="G27" s="353" t="s">
        <v>296</v>
      </c>
      <c r="H27" s="312">
        <v>2018</v>
      </c>
      <c r="I27" s="312">
        <v>2021</v>
      </c>
      <c r="J27" s="361" t="s">
        <v>52</v>
      </c>
      <c r="K27" s="362" t="s">
        <v>297</v>
      </c>
      <c r="L27" s="75">
        <v>75000</v>
      </c>
      <c r="M27" s="362" t="s">
        <v>298</v>
      </c>
      <c r="N27" s="364">
        <v>75000</v>
      </c>
      <c r="O27" s="131">
        <v>75000</v>
      </c>
      <c r="P27" s="364">
        <v>0</v>
      </c>
      <c r="Q27" s="365" t="s">
        <v>299</v>
      </c>
      <c r="R27" s="319">
        <v>1</v>
      </c>
      <c r="S27" s="319">
        <v>0</v>
      </c>
      <c r="T27" s="319">
        <v>1</v>
      </c>
      <c r="U27" s="366" t="s">
        <v>65</v>
      </c>
      <c r="V27" s="327"/>
      <c r="W27" s="328"/>
      <c r="X27" s="328"/>
      <c r="Y27" s="328"/>
      <c r="Z27" s="328"/>
      <c r="AA27" s="328"/>
      <c r="AB27" s="328"/>
      <c r="AC27" s="328"/>
      <c r="AD27" s="328"/>
      <c r="AE27" s="328"/>
      <c r="AF27" s="328"/>
      <c r="AG27" s="328"/>
      <c r="AH27" s="328"/>
      <c r="AI27" s="328"/>
      <c r="AJ27" s="328"/>
      <c r="AK27" s="328"/>
      <c r="AL27" s="328"/>
      <c r="AM27" s="328"/>
      <c r="AN27" s="328"/>
      <c r="AO27" s="328"/>
      <c r="AP27" s="328"/>
      <c r="AQ27" s="328"/>
      <c r="AR27" s="328"/>
      <c r="AS27" s="328"/>
      <c r="AT27" s="328"/>
      <c r="AU27" s="328"/>
      <c r="AV27" s="328"/>
      <c r="AW27" s="328"/>
      <c r="AX27" s="328"/>
      <c r="AY27" s="328"/>
      <c r="AZ27" s="328"/>
      <c r="BA27" s="328"/>
    </row>
    <row r="28" spans="1:53" s="329" customFormat="1" ht="50.15" customHeight="1">
      <c r="A28" s="358">
        <v>3</v>
      </c>
      <c r="B28" s="358">
        <v>3.3</v>
      </c>
      <c r="C28" s="359">
        <v>1</v>
      </c>
      <c r="D28" s="353" t="s">
        <v>300</v>
      </c>
      <c r="E28" s="353" t="s">
        <v>295</v>
      </c>
      <c r="F28" s="363" t="s">
        <v>6</v>
      </c>
      <c r="G28" s="353" t="s">
        <v>301</v>
      </c>
      <c r="H28" s="312">
        <v>2018</v>
      </c>
      <c r="I28" s="312">
        <v>2021</v>
      </c>
      <c r="J28" s="361" t="s">
        <v>52</v>
      </c>
      <c r="K28" s="362" t="s">
        <v>302</v>
      </c>
      <c r="L28" s="75">
        <v>55000</v>
      </c>
      <c r="M28" s="362" t="s">
        <v>303</v>
      </c>
      <c r="N28" s="263">
        <f>65000</f>
        <v>65000</v>
      </c>
      <c r="O28" s="131">
        <f>65000</f>
        <v>65000</v>
      </c>
      <c r="P28" s="364">
        <v>0</v>
      </c>
      <c r="Q28" s="353" t="s">
        <v>304</v>
      </c>
      <c r="R28" s="319">
        <v>1</v>
      </c>
      <c r="S28" s="319">
        <v>0</v>
      </c>
      <c r="T28" s="319">
        <v>1</v>
      </c>
      <c r="U28" s="366" t="s">
        <v>305</v>
      </c>
      <c r="V28" s="327"/>
      <c r="W28" s="328"/>
      <c r="X28" s="328"/>
      <c r="Y28" s="328"/>
      <c r="Z28" s="328"/>
      <c r="AA28" s="328"/>
      <c r="AB28" s="328"/>
      <c r="AC28" s="328"/>
      <c r="AD28" s="328"/>
      <c r="AE28" s="328"/>
      <c r="AF28" s="328"/>
      <c r="AG28" s="328"/>
      <c r="AH28" s="328"/>
      <c r="AI28" s="328"/>
      <c r="AJ28" s="328"/>
      <c r="AK28" s="328"/>
      <c r="AL28" s="328"/>
      <c r="AM28" s="328"/>
      <c r="AN28" s="328"/>
      <c r="AO28" s="328"/>
      <c r="AP28" s="328"/>
      <c r="AQ28" s="328"/>
      <c r="AR28" s="328"/>
      <c r="AS28" s="328"/>
      <c r="AT28" s="328"/>
      <c r="AU28" s="328"/>
      <c r="AV28" s="328"/>
      <c r="AW28" s="328"/>
      <c r="AX28" s="328"/>
      <c r="AY28" s="328"/>
      <c r="AZ28" s="328"/>
      <c r="BA28" s="328"/>
    </row>
    <row r="29" spans="1:53" ht="50.15" customHeight="1">
      <c r="A29" s="367">
        <v>3</v>
      </c>
      <c r="B29" s="367">
        <v>3.3</v>
      </c>
      <c r="C29" s="368">
        <v>2</v>
      </c>
      <c r="D29" s="369" t="s">
        <v>306</v>
      </c>
      <c r="E29" s="370" t="s">
        <v>282</v>
      </c>
      <c r="F29" s="371" t="s">
        <v>6</v>
      </c>
      <c r="G29" s="370" t="s">
        <v>307</v>
      </c>
      <c r="H29" s="312">
        <v>2018</v>
      </c>
      <c r="I29" s="312">
        <v>2020</v>
      </c>
      <c r="J29" s="354" t="s">
        <v>52</v>
      </c>
      <c r="K29" s="354" t="s">
        <v>308</v>
      </c>
      <c r="L29" s="372">
        <v>40000</v>
      </c>
      <c r="M29" s="370" t="s">
        <v>309</v>
      </c>
      <c r="N29" s="373">
        <v>50000</v>
      </c>
      <c r="O29" s="372">
        <f>50000</f>
        <v>50000</v>
      </c>
      <c r="P29" s="372">
        <v>0</v>
      </c>
      <c r="Q29" s="354" t="s">
        <v>310</v>
      </c>
      <c r="R29" s="374">
        <v>0</v>
      </c>
      <c r="S29" s="374">
        <v>2</v>
      </c>
      <c r="T29" s="374">
        <v>2</v>
      </c>
      <c r="U29" s="375" t="s">
        <v>311</v>
      </c>
      <c r="V29" s="279"/>
    </row>
    <row r="30" spans="1:53" ht="50.15" customHeight="1">
      <c r="A30" s="376">
        <v>3</v>
      </c>
      <c r="B30" s="376">
        <v>3.3</v>
      </c>
      <c r="C30" s="377">
        <v>2</v>
      </c>
      <c r="D30" s="378" t="s">
        <v>312</v>
      </c>
      <c r="E30" s="379" t="s">
        <v>313</v>
      </c>
      <c r="F30" s="360" t="s">
        <v>6</v>
      </c>
      <c r="G30" s="379" t="s">
        <v>314</v>
      </c>
      <c r="H30" s="312">
        <v>2020</v>
      </c>
      <c r="I30" s="312">
        <v>2021</v>
      </c>
      <c r="J30" s="380" t="s">
        <v>52</v>
      </c>
      <c r="K30" s="352" t="s">
        <v>315</v>
      </c>
      <c r="L30" s="263">
        <v>30000</v>
      </c>
      <c r="M30" s="352" t="s">
        <v>316</v>
      </c>
      <c r="N30" s="364">
        <v>40000</v>
      </c>
      <c r="O30" s="89">
        <v>40000</v>
      </c>
      <c r="P30" s="356">
        <v>0</v>
      </c>
      <c r="Q30" s="352" t="s">
        <v>317</v>
      </c>
      <c r="R30" s="376">
        <v>2</v>
      </c>
      <c r="S30" s="376">
        <v>1</v>
      </c>
      <c r="T30" s="376">
        <v>1</v>
      </c>
      <c r="U30" s="381" t="s">
        <v>65</v>
      </c>
      <c r="V30" s="279"/>
    </row>
    <row r="31" spans="1:53" ht="50.15" customHeight="1">
      <c r="A31" s="319">
        <v>3</v>
      </c>
      <c r="B31" s="319">
        <v>3.3</v>
      </c>
      <c r="C31" s="382">
        <v>1</v>
      </c>
      <c r="D31" s="383" t="s">
        <v>318</v>
      </c>
      <c r="E31" s="384" t="s">
        <v>319</v>
      </c>
      <c r="F31" s="363" t="s">
        <v>6</v>
      </c>
      <c r="G31" s="384" t="s">
        <v>320</v>
      </c>
      <c r="H31" s="312">
        <v>2018</v>
      </c>
      <c r="I31" s="312">
        <v>2021</v>
      </c>
      <c r="J31" s="370" t="s">
        <v>52</v>
      </c>
      <c r="K31" s="362" t="s">
        <v>321</v>
      </c>
      <c r="L31" s="385">
        <v>75000</v>
      </c>
      <c r="M31" s="362" t="s">
        <v>321</v>
      </c>
      <c r="N31" s="263">
        <v>78000</v>
      </c>
      <c r="O31" s="131">
        <f>78000</f>
        <v>78000</v>
      </c>
      <c r="P31" s="364">
        <v>0</v>
      </c>
      <c r="Q31" s="362" t="s">
        <v>322</v>
      </c>
      <c r="R31" s="319">
        <v>2</v>
      </c>
      <c r="S31" s="319">
        <v>2</v>
      </c>
      <c r="T31" s="319">
        <v>1</v>
      </c>
      <c r="U31" s="320" t="s">
        <v>65</v>
      </c>
      <c r="V31" s="279"/>
    </row>
    <row r="32" spans="1:53" s="327" customFormat="1" ht="50.15" customHeight="1">
      <c r="A32" s="319">
        <v>3</v>
      </c>
      <c r="B32" s="319">
        <v>3.3</v>
      </c>
      <c r="C32" s="382">
        <v>2</v>
      </c>
      <c r="D32" s="362" t="s">
        <v>323</v>
      </c>
      <c r="E32" s="386" t="s">
        <v>313</v>
      </c>
      <c r="F32" s="363" t="s">
        <v>6</v>
      </c>
      <c r="G32" s="386" t="s">
        <v>324</v>
      </c>
      <c r="H32" s="312">
        <v>2020</v>
      </c>
      <c r="I32" s="312">
        <v>2021</v>
      </c>
      <c r="J32" s="387" t="s">
        <v>52</v>
      </c>
      <c r="K32" s="362" t="s">
        <v>325</v>
      </c>
      <c r="L32" s="263">
        <f>35000</f>
        <v>35000</v>
      </c>
      <c r="M32" s="362" t="s">
        <v>326</v>
      </c>
      <c r="N32" s="364">
        <v>50000</v>
      </c>
      <c r="O32" s="131">
        <v>50000</v>
      </c>
      <c r="P32" s="364">
        <v>0</v>
      </c>
      <c r="Q32" s="362" t="s">
        <v>327</v>
      </c>
      <c r="R32" s="319">
        <v>2</v>
      </c>
      <c r="S32" s="319">
        <v>1</v>
      </c>
      <c r="T32" s="319">
        <v>0</v>
      </c>
      <c r="U32" s="320" t="s">
        <v>65</v>
      </c>
      <c r="W32" s="328"/>
      <c r="X32" s="328"/>
      <c r="Y32" s="328"/>
      <c r="Z32" s="328"/>
      <c r="AA32" s="328"/>
      <c r="AB32" s="328"/>
      <c r="AC32" s="328"/>
      <c r="AD32" s="328"/>
      <c r="AE32" s="328"/>
      <c r="AF32" s="328"/>
      <c r="AG32" s="328"/>
      <c r="AH32" s="328"/>
      <c r="AI32" s="328"/>
      <c r="AJ32" s="328"/>
      <c r="AK32" s="328"/>
      <c r="AL32" s="328"/>
      <c r="AM32" s="328"/>
      <c r="AN32" s="328"/>
      <c r="AO32" s="328"/>
      <c r="AP32" s="328"/>
      <c r="AQ32" s="328"/>
      <c r="AR32" s="328"/>
      <c r="AS32" s="328"/>
      <c r="AT32" s="328"/>
      <c r="AU32" s="328"/>
      <c r="AV32" s="328"/>
      <c r="AW32" s="328"/>
      <c r="AX32" s="328"/>
      <c r="AY32" s="328"/>
      <c r="AZ32" s="328"/>
      <c r="BA32" s="328"/>
    </row>
    <row r="33" spans="1:53" s="327" customFormat="1" ht="50.15" customHeight="1">
      <c r="A33" s="388">
        <v>3</v>
      </c>
      <c r="B33" s="388">
        <v>3.3</v>
      </c>
      <c r="C33" s="388">
        <v>1</v>
      </c>
      <c r="D33" s="389" t="s">
        <v>328</v>
      </c>
      <c r="E33" s="389" t="s">
        <v>329</v>
      </c>
      <c r="F33" s="389" t="s">
        <v>6</v>
      </c>
      <c r="H33" s="312">
        <v>2019</v>
      </c>
      <c r="I33" s="312">
        <v>2021</v>
      </c>
      <c r="J33" s="390" t="s">
        <v>330</v>
      </c>
      <c r="K33" s="391" t="s">
        <v>331</v>
      </c>
      <c r="L33" s="263">
        <v>30000</v>
      </c>
      <c r="M33" s="362"/>
      <c r="N33" s="392">
        <v>30000</v>
      </c>
      <c r="O33" s="364">
        <f>30000</f>
        <v>30000</v>
      </c>
      <c r="P33" s="364">
        <v>0</v>
      </c>
      <c r="Q33" s="362"/>
      <c r="R33" s="319">
        <v>1</v>
      </c>
      <c r="S33" s="319">
        <v>1</v>
      </c>
      <c r="T33" s="319">
        <v>1</v>
      </c>
      <c r="U33" s="320" t="s">
        <v>65</v>
      </c>
      <c r="W33" s="328"/>
      <c r="X33" s="328"/>
      <c r="Y33" s="328"/>
      <c r="Z33" s="328"/>
      <c r="AA33" s="328"/>
      <c r="AB33" s="328"/>
      <c r="AC33" s="328"/>
      <c r="AD33" s="328"/>
      <c r="AE33" s="328"/>
      <c r="AF33" s="328"/>
      <c r="AG33" s="328"/>
      <c r="AH33" s="328"/>
      <c r="AI33" s="328"/>
      <c r="AJ33" s="328"/>
      <c r="AK33" s="328"/>
      <c r="AL33" s="328"/>
      <c r="AM33" s="328"/>
      <c r="AN33" s="328"/>
      <c r="AO33" s="328"/>
      <c r="AP33" s="328"/>
      <c r="AQ33" s="328"/>
      <c r="AR33" s="328"/>
      <c r="AS33" s="328"/>
      <c r="AT33" s="328"/>
      <c r="AU33" s="328"/>
      <c r="AV33" s="328"/>
      <c r="AW33" s="328"/>
      <c r="AX33" s="328"/>
      <c r="AY33" s="328"/>
      <c r="AZ33" s="328"/>
      <c r="BA33" s="328"/>
    </row>
    <row r="34" spans="1:53" s="329" customFormat="1" ht="50.15" customHeight="1">
      <c r="A34" s="393">
        <v>3</v>
      </c>
      <c r="B34" s="393">
        <v>3.3</v>
      </c>
      <c r="C34" s="393">
        <v>1</v>
      </c>
      <c r="D34" s="394" t="s">
        <v>332</v>
      </c>
      <c r="E34" s="394" t="s">
        <v>287</v>
      </c>
      <c r="F34" s="395" t="s">
        <v>6</v>
      </c>
      <c r="G34" s="394" t="s">
        <v>333</v>
      </c>
      <c r="H34" s="312">
        <v>2020</v>
      </c>
      <c r="I34" s="312">
        <v>2021</v>
      </c>
      <c r="J34" s="394" t="s">
        <v>52</v>
      </c>
      <c r="K34" s="394" t="s">
        <v>334</v>
      </c>
      <c r="L34" s="396">
        <f>40000</f>
        <v>40000</v>
      </c>
      <c r="M34" s="394" t="s">
        <v>335</v>
      </c>
      <c r="N34" s="397">
        <v>15000</v>
      </c>
      <c r="O34" s="398">
        <v>15000</v>
      </c>
      <c r="P34" s="396"/>
      <c r="Q34" s="394" t="s">
        <v>336</v>
      </c>
      <c r="R34" s="399">
        <v>0</v>
      </c>
      <c r="S34" s="399">
        <v>0</v>
      </c>
      <c r="T34" s="399">
        <v>0</v>
      </c>
      <c r="U34" s="400" t="s">
        <v>65</v>
      </c>
      <c r="V34" s="327"/>
      <c r="W34" s="328"/>
      <c r="X34" s="328"/>
      <c r="Y34" s="328"/>
      <c r="Z34" s="328"/>
      <c r="AA34" s="328"/>
      <c r="AB34" s="328"/>
      <c r="AC34" s="328"/>
      <c r="AD34" s="328"/>
      <c r="AE34" s="328"/>
      <c r="AF34" s="328"/>
      <c r="AG34" s="328"/>
      <c r="AH34" s="328"/>
      <c r="AI34" s="328"/>
      <c r="AJ34" s="328"/>
      <c r="AK34" s="328"/>
      <c r="AL34" s="328"/>
      <c r="AM34" s="328"/>
      <c r="AN34" s="328"/>
      <c r="AO34" s="328"/>
      <c r="AP34" s="328"/>
      <c r="AQ34" s="328"/>
      <c r="AR34" s="328"/>
      <c r="AS34" s="328"/>
      <c r="AT34" s="328"/>
      <c r="AU34" s="328"/>
      <c r="AV34" s="328"/>
      <c r="AW34" s="328"/>
      <c r="AX34" s="328"/>
      <c r="AY34" s="328"/>
      <c r="AZ34" s="328"/>
      <c r="BA34" s="328"/>
    </row>
    <row r="35" spans="1:53" s="329" customFormat="1" ht="18" customHeight="1">
      <c r="A35" s="401"/>
      <c r="B35" s="401"/>
      <c r="C35" s="402"/>
      <c r="D35" s="403"/>
      <c r="E35" s="403"/>
      <c r="F35" s="404"/>
      <c r="G35" s="403"/>
      <c r="H35" s="405"/>
      <c r="I35" s="1643"/>
      <c r="J35" s="1644"/>
      <c r="K35" s="406"/>
      <c r="L35" s="1645" t="s">
        <v>91</v>
      </c>
      <c r="M35" s="1646"/>
      <c r="N35" s="407">
        <f>SUM(N7:N34)</f>
        <v>770000</v>
      </c>
      <c r="O35" s="407">
        <f>SUM(O7:O34)</f>
        <v>765000</v>
      </c>
      <c r="P35" s="408">
        <f>SUM(P7:P34)</f>
        <v>5000</v>
      </c>
      <c r="Q35" s="403"/>
      <c r="R35" s="409"/>
      <c r="S35" s="409"/>
      <c r="T35" s="409"/>
      <c r="U35" s="410"/>
      <c r="V35" s="411"/>
      <c r="W35" s="328"/>
      <c r="X35" s="328"/>
      <c r="Y35" s="328"/>
      <c r="Z35" s="328"/>
      <c r="AA35" s="328"/>
      <c r="AB35" s="328"/>
      <c r="AC35" s="328"/>
      <c r="AD35" s="328"/>
      <c r="AE35" s="328"/>
      <c r="AF35" s="328"/>
      <c r="AG35" s="328"/>
      <c r="AH35" s="328"/>
      <c r="AI35" s="328"/>
      <c r="AJ35" s="328"/>
      <c r="AK35" s="328"/>
      <c r="AL35" s="328"/>
      <c r="AM35" s="328"/>
      <c r="AN35" s="328"/>
      <c r="AO35" s="328"/>
      <c r="AP35" s="328"/>
      <c r="AQ35" s="328"/>
      <c r="AR35" s="328"/>
      <c r="AS35" s="328"/>
      <c r="AT35" s="328"/>
      <c r="AU35" s="328"/>
      <c r="AV35" s="328"/>
      <c r="AW35" s="328"/>
      <c r="AX35" s="328"/>
      <c r="AY35" s="328"/>
      <c r="AZ35" s="328"/>
      <c r="BA35" s="328"/>
    </row>
    <row r="36" spans="1:53" s="425" customFormat="1" ht="18" customHeight="1">
      <c r="A36" s="1647" t="s">
        <v>7</v>
      </c>
      <c r="B36" s="1648"/>
      <c r="C36" s="412"/>
      <c r="D36" s="353"/>
      <c r="E36" s="353"/>
      <c r="F36" s="413"/>
      <c r="G36" s="414"/>
      <c r="H36" s="415"/>
      <c r="I36" s="415"/>
      <c r="J36" s="416"/>
      <c r="K36" s="417"/>
      <c r="L36" s="418"/>
      <c r="M36" s="419"/>
      <c r="N36" s="420"/>
      <c r="O36" s="421"/>
      <c r="P36" s="422"/>
      <c r="Q36" s="353"/>
      <c r="R36" s="45"/>
      <c r="S36" s="45"/>
      <c r="T36" s="45"/>
      <c r="U36" s="423"/>
      <c r="V36" s="390"/>
      <c r="W36" s="424"/>
      <c r="X36" s="424"/>
      <c r="Y36" s="424"/>
      <c r="Z36" s="424"/>
      <c r="AA36" s="424"/>
      <c r="AB36" s="424"/>
      <c r="AC36" s="424"/>
      <c r="AD36" s="424"/>
      <c r="AE36" s="424"/>
      <c r="AF36" s="424"/>
      <c r="AG36" s="424"/>
      <c r="AH36" s="424"/>
      <c r="AI36" s="424"/>
      <c r="AJ36" s="424"/>
      <c r="AK36" s="424"/>
      <c r="AL36" s="424"/>
      <c r="AM36" s="424"/>
      <c r="AN36" s="424"/>
      <c r="AO36" s="424"/>
      <c r="AP36" s="424"/>
      <c r="AQ36" s="424"/>
      <c r="AR36" s="424"/>
      <c r="AS36" s="424"/>
      <c r="AT36" s="424"/>
      <c r="AU36" s="424"/>
      <c r="AV36" s="424"/>
      <c r="AW36" s="424"/>
      <c r="AX36" s="424"/>
      <c r="AY36" s="424"/>
      <c r="AZ36" s="424"/>
      <c r="BA36" s="424"/>
    </row>
    <row r="37" spans="1:53" s="425" customFormat="1" ht="50.15" customHeight="1">
      <c r="A37" s="426">
        <v>3</v>
      </c>
      <c r="B37" s="367">
        <v>3.2</v>
      </c>
      <c r="C37" s="368">
        <v>1</v>
      </c>
      <c r="D37" s="362" t="s">
        <v>337</v>
      </c>
      <c r="E37" s="362" t="s">
        <v>338</v>
      </c>
      <c r="F37" s="384" t="s">
        <v>7</v>
      </c>
      <c r="G37" s="362" t="s">
        <v>339</v>
      </c>
      <c r="H37" s="312">
        <v>2020</v>
      </c>
      <c r="I37" s="312">
        <v>2021</v>
      </c>
      <c r="J37" s="370" t="s">
        <v>52</v>
      </c>
      <c r="K37" s="362" t="s">
        <v>340</v>
      </c>
      <c r="L37" s="427">
        <f>70000</f>
        <v>70000</v>
      </c>
      <c r="M37" s="362" t="s">
        <v>341</v>
      </c>
      <c r="N37" s="428">
        <v>74000</v>
      </c>
      <c r="O37" s="429">
        <f>N37</f>
        <v>74000</v>
      </c>
      <c r="P37" s="427">
        <v>0</v>
      </c>
      <c r="Q37" s="362" t="s">
        <v>342</v>
      </c>
      <c r="R37" s="367">
        <v>1</v>
      </c>
      <c r="S37" s="367">
        <v>1</v>
      </c>
      <c r="T37" s="367">
        <v>2</v>
      </c>
      <c r="U37" s="366" t="s">
        <v>343</v>
      </c>
      <c r="V37" s="390"/>
      <c r="W37" s="424"/>
      <c r="X37" s="424"/>
      <c r="Y37" s="424"/>
      <c r="Z37" s="424"/>
      <c r="AA37" s="424"/>
      <c r="AB37" s="424"/>
      <c r="AC37" s="424"/>
      <c r="AD37" s="424"/>
      <c r="AE37" s="424"/>
      <c r="AF37" s="424"/>
      <c r="AG37" s="424"/>
      <c r="AH37" s="424"/>
      <c r="AI37" s="424"/>
      <c r="AJ37" s="424"/>
      <c r="AK37" s="424"/>
      <c r="AL37" s="424"/>
      <c r="AM37" s="424"/>
      <c r="AN37" s="424"/>
      <c r="AO37" s="424"/>
      <c r="AP37" s="424"/>
      <c r="AQ37" s="424"/>
      <c r="AR37" s="424"/>
      <c r="AS37" s="424"/>
      <c r="AT37" s="424"/>
      <c r="AU37" s="424"/>
      <c r="AV37" s="424"/>
      <c r="AW37" s="424"/>
      <c r="AX37" s="424"/>
      <c r="AY37" s="424"/>
      <c r="AZ37" s="424"/>
      <c r="BA37" s="424"/>
    </row>
    <row r="38" spans="1:53" ht="50.15" customHeight="1">
      <c r="A38" s="430">
        <v>3</v>
      </c>
      <c r="B38" s="431">
        <v>3.3</v>
      </c>
      <c r="C38" s="432">
        <v>1</v>
      </c>
      <c r="D38" s="352" t="s">
        <v>344</v>
      </c>
      <c r="E38" s="379" t="s">
        <v>345</v>
      </c>
      <c r="F38" s="360" t="s">
        <v>7</v>
      </c>
      <c r="G38" s="360" t="s">
        <v>346</v>
      </c>
      <c r="H38" s="312">
        <v>2018</v>
      </c>
      <c r="I38" s="312">
        <v>2020</v>
      </c>
      <c r="J38" s="433" t="s">
        <v>52</v>
      </c>
      <c r="K38" s="434" t="s">
        <v>347</v>
      </c>
      <c r="L38" s="421">
        <f>40500</f>
        <v>40500</v>
      </c>
      <c r="M38" s="354" t="s">
        <v>348</v>
      </c>
      <c r="N38" s="364">
        <v>42000</v>
      </c>
      <c r="O38" s="90">
        <v>42000</v>
      </c>
      <c r="P38" s="89">
        <v>0</v>
      </c>
      <c r="Q38" s="352" t="s">
        <v>349</v>
      </c>
      <c r="R38" s="376">
        <v>2</v>
      </c>
      <c r="S38" s="376">
        <v>2</v>
      </c>
      <c r="T38" s="376">
        <v>1</v>
      </c>
      <c r="U38" s="357" t="s">
        <v>350</v>
      </c>
      <c r="V38" s="279"/>
    </row>
    <row r="39" spans="1:53" ht="50.15" customHeight="1">
      <c r="A39" s="430">
        <v>3</v>
      </c>
      <c r="B39" s="374">
        <v>3.3</v>
      </c>
      <c r="C39" s="435">
        <v>1</v>
      </c>
      <c r="D39" s="352" t="s">
        <v>351</v>
      </c>
      <c r="E39" s="352" t="s">
        <v>338</v>
      </c>
      <c r="F39" s="436" t="s">
        <v>7</v>
      </c>
      <c r="G39" s="436" t="s">
        <v>352</v>
      </c>
      <c r="H39" s="312">
        <v>2020</v>
      </c>
      <c r="I39" s="312">
        <v>2021</v>
      </c>
      <c r="J39" s="437" t="s">
        <v>52</v>
      </c>
      <c r="K39" s="434" t="s">
        <v>353</v>
      </c>
      <c r="L39" s="427">
        <f>60000</f>
        <v>60000</v>
      </c>
      <c r="M39" s="352" t="s">
        <v>354</v>
      </c>
      <c r="N39" s="428">
        <v>62000</v>
      </c>
      <c r="O39" s="82">
        <f>62000</f>
        <v>62000</v>
      </c>
      <c r="P39" s="438">
        <v>0</v>
      </c>
      <c r="Q39" s="352" t="s">
        <v>355</v>
      </c>
      <c r="R39" s="374">
        <v>1</v>
      </c>
      <c r="S39" s="374">
        <v>1</v>
      </c>
      <c r="T39" s="374">
        <v>2</v>
      </c>
      <c r="U39" s="357" t="s">
        <v>356</v>
      </c>
      <c r="V39" s="279"/>
    </row>
    <row r="40" spans="1:53" ht="50.15" customHeight="1">
      <c r="A40" s="439">
        <v>3</v>
      </c>
      <c r="B40" s="374">
        <v>3.3</v>
      </c>
      <c r="C40" s="377">
        <v>1</v>
      </c>
      <c r="D40" s="352" t="s">
        <v>357</v>
      </c>
      <c r="E40" s="379" t="s">
        <v>358</v>
      </c>
      <c r="F40" s="360" t="s">
        <v>7</v>
      </c>
      <c r="G40" s="379" t="s">
        <v>359</v>
      </c>
      <c r="H40" s="312">
        <v>2020</v>
      </c>
      <c r="I40" s="312">
        <v>2021</v>
      </c>
      <c r="J40" s="380" t="s">
        <v>52</v>
      </c>
      <c r="K40" s="354" t="s">
        <v>360</v>
      </c>
      <c r="L40" s="364">
        <v>28000</v>
      </c>
      <c r="M40" s="352" t="s">
        <v>361</v>
      </c>
      <c r="N40" s="263">
        <v>32000</v>
      </c>
      <c r="O40" s="89">
        <f>32000</f>
        <v>32000</v>
      </c>
      <c r="P40" s="440">
        <v>0</v>
      </c>
      <c r="Q40" s="352" t="s">
        <v>362</v>
      </c>
      <c r="R40" s="376">
        <v>1</v>
      </c>
      <c r="S40" s="376">
        <v>1</v>
      </c>
      <c r="T40" s="376">
        <v>2</v>
      </c>
      <c r="U40" s="357" t="s">
        <v>363</v>
      </c>
      <c r="V40" s="279"/>
    </row>
    <row r="41" spans="1:53" ht="19.5" customHeight="1">
      <c r="A41" s="441"/>
      <c r="B41" s="442"/>
      <c r="C41" s="443"/>
      <c r="D41" s="444"/>
      <c r="E41" s="445"/>
      <c r="F41" s="446"/>
      <c r="G41" s="447"/>
      <c r="H41" s="448"/>
      <c r="I41" s="1635"/>
      <c r="J41" s="1636"/>
      <c r="K41" s="449"/>
      <c r="L41" s="1637" t="s">
        <v>98</v>
      </c>
      <c r="M41" s="1638"/>
      <c r="N41" s="450">
        <f>SUM(N37:N40)</f>
        <v>210000</v>
      </c>
      <c r="O41" s="450">
        <f>SUM(O37:O40)</f>
        <v>210000</v>
      </c>
      <c r="P41" s="451">
        <f>SUM(P37:P40)</f>
        <v>0</v>
      </c>
      <c r="Q41" s="444"/>
      <c r="R41" s="452"/>
      <c r="S41" s="452"/>
      <c r="T41" s="452"/>
      <c r="U41" s="453"/>
      <c r="V41" s="279"/>
    </row>
    <row r="42" spans="1:53" s="327" customFormat="1" ht="19.5" customHeight="1">
      <c r="A42" s="1653" t="s">
        <v>8</v>
      </c>
      <c r="B42" s="1654"/>
      <c r="C42" s="454"/>
      <c r="D42" s="362"/>
      <c r="E42" s="386"/>
      <c r="F42" s="455"/>
      <c r="G42" s="456"/>
      <c r="H42" s="457"/>
      <c r="I42" s="458"/>
      <c r="J42" s="458"/>
      <c r="K42" s="459"/>
      <c r="L42" s="460"/>
      <c r="M42" s="362"/>
      <c r="N42" s="461"/>
      <c r="O42" s="131"/>
      <c r="P42" s="462"/>
      <c r="Q42" s="362"/>
      <c r="R42" s="319"/>
      <c r="S42" s="319"/>
      <c r="T42" s="319"/>
      <c r="U42" s="366"/>
      <c r="W42" s="328"/>
      <c r="X42" s="328"/>
      <c r="Y42" s="328"/>
      <c r="Z42" s="328"/>
      <c r="AA42" s="328"/>
      <c r="AB42" s="328"/>
      <c r="AC42" s="328"/>
      <c r="AD42" s="328"/>
      <c r="AE42" s="328"/>
      <c r="AF42" s="328"/>
      <c r="AG42" s="328"/>
      <c r="AH42" s="328"/>
      <c r="AI42" s="328"/>
      <c r="AJ42" s="328"/>
      <c r="AK42" s="328"/>
      <c r="AL42" s="328"/>
      <c r="AM42" s="328"/>
      <c r="AN42" s="328"/>
      <c r="AO42" s="328"/>
      <c r="AP42" s="328"/>
      <c r="AQ42" s="328"/>
      <c r="AR42" s="328"/>
      <c r="AS42" s="328"/>
      <c r="AT42" s="328"/>
      <c r="AU42" s="328"/>
      <c r="AV42" s="328"/>
      <c r="AW42" s="328"/>
      <c r="AX42" s="328"/>
      <c r="AY42" s="328"/>
      <c r="AZ42" s="328"/>
      <c r="BA42" s="328"/>
    </row>
    <row r="43" spans="1:53" s="480" customFormat="1" ht="50.15" customHeight="1">
      <c r="A43" s="463">
        <v>3</v>
      </c>
      <c r="B43" s="464" t="s">
        <v>43</v>
      </c>
      <c r="C43" s="464">
        <v>1</v>
      </c>
      <c r="D43" s="465" t="s">
        <v>364</v>
      </c>
      <c r="E43" s="465" t="s">
        <v>365</v>
      </c>
      <c r="F43" s="466" t="s">
        <v>8</v>
      </c>
      <c r="G43" s="467"/>
      <c r="H43" s="468">
        <v>2019</v>
      </c>
      <c r="I43" s="468">
        <v>2020</v>
      </c>
      <c r="J43" s="469"/>
      <c r="K43" s="470"/>
      <c r="L43" s="471">
        <v>40000</v>
      </c>
      <c r="M43" s="472"/>
      <c r="N43" s="473">
        <v>40000</v>
      </c>
      <c r="O43" s="474">
        <f t="shared" ref="O43:O48" si="0">N43</f>
        <v>40000</v>
      </c>
      <c r="P43" s="474">
        <v>0</v>
      </c>
      <c r="Q43" s="475" t="s">
        <v>366</v>
      </c>
      <c r="R43" s="476"/>
      <c r="S43" s="476"/>
      <c r="T43" s="476"/>
      <c r="U43" s="477"/>
      <c r="V43" s="478" t="s">
        <v>367</v>
      </c>
      <c r="W43" s="479"/>
      <c r="X43" s="479"/>
      <c r="Y43" s="479"/>
      <c r="Z43" s="479"/>
      <c r="AA43" s="479"/>
      <c r="AB43" s="479"/>
      <c r="AC43" s="479"/>
      <c r="AD43" s="479"/>
      <c r="AE43" s="479"/>
      <c r="AF43" s="479"/>
      <c r="AG43" s="479"/>
      <c r="AH43" s="479"/>
      <c r="AI43" s="479"/>
      <c r="AJ43" s="479"/>
      <c r="AK43" s="479"/>
      <c r="AL43" s="479"/>
      <c r="AM43" s="479"/>
      <c r="AN43" s="479"/>
      <c r="AO43" s="479"/>
      <c r="AP43" s="479"/>
      <c r="AQ43" s="479"/>
      <c r="AR43" s="479"/>
      <c r="AS43" s="479"/>
      <c r="AT43" s="479"/>
      <c r="AU43" s="479"/>
      <c r="AV43" s="479"/>
      <c r="AW43" s="479"/>
      <c r="AX43" s="479"/>
      <c r="AY43" s="479"/>
      <c r="AZ43" s="479"/>
      <c r="BA43" s="479"/>
    </row>
    <row r="44" spans="1:53" s="327" customFormat="1" ht="50.15" customHeight="1">
      <c r="A44" s="481">
        <v>3</v>
      </c>
      <c r="B44" s="358">
        <v>3.3</v>
      </c>
      <c r="C44" s="382">
        <v>1</v>
      </c>
      <c r="D44" s="362" t="s">
        <v>368</v>
      </c>
      <c r="E44" s="386" t="s">
        <v>369</v>
      </c>
      <c r="F44" s="363" t="s">
        <v>8</v>
      </c>
      <c r="G44" s="370" t="s">
        <v>370</v>
      </c>
      <c r="H44" s="312">
        <v>2019</v>
      </c>
      <c r="I44" s="312">
        <v>2021</v>
      </c>
      <c r="J44" s="387" t="s">
        <v>52</v>
      </c>
      <c r="K44" s="383" t="s">
        <v>371</v>
      </c>
      <c r="L44" s="482">
        <f>93000</f>
        <v>93000</v>
      </c>
      <c r="M44" s="362" t="s">
        <v>372</v>
      </c>
      <c r="N44" s="263">
        <v>96000</v>
      </c>
      <c r="O44" s="131">
        <f t="shared" si="0"/>
        <v>96000</v>
      </c>
      <c r="P44" s="364">
        <v>0</v>
      </c>
      <c r="Q44" s="362" t="s">
        <v>373</v>
      </c>
      <c r="R44" s="319">
        <v>1</v>
      </c>
      <c r="S44" s="319">
        <v>1</v>
      </c>
      <c r="T44" s="319">
        <v>1</v>
      </c>
      <c r="U44" s="320" t="s">
        <v>374</v>
      </c>
      <c r="W44" s="328"/>
      <c r="X44" s="328"/>
      <c r="Y44" s="328"/>
      <c r="Z44" s="328"/>
      <c r="AA44" s="328"/>
      <c r="AB44" s="328"/>
      <c r="AC44" s="328"/>
      <c r="AD44" s="328"/>
      <c r="AE44" s="328"/>
      <c r="AF44" s="328"/>
      <c r="AG44" s="328"/>
      <c r="AH44" s="328"/>
      <c r="AI44" s="328"/>
      <c r="AJ44" s="328"/>
      <c r="AK44" s="328"/>
      <c r="AL44" s="328"/>
      <c r="AM44" s="328"/>
      <c r="AN44" s="328"/>
      <c r="AO44" s="328"/>
      <c r="AP44" s="328"/>
      <c r="AQ44" s="328"/>
      <c r="AR44" s="328"/>
      <c r="AS44" s="328"/>
      <c r="AT44" s="328"/>
      <c r="AU44" s="328"/>
      <c r="AV44" s="328"/>
      <c r="AW44" s="328"/>
      <c r="AX44" s="328"/>
      <c r="AY44" s="328"/>
      <c r="AZ44" s="328"/>
      <c r="BA44" s="328"/>
    </row>
    <row r="45" spans="1:53" s="327" customFormat="1" ht="50.15" customHeight="1">
      <c r="A45" s="481">
        <v>3</v>
      </c>
      <c r="B45" s="358">
        <v>3.3</v>
      </c>
      <c r="C45" s="382">
        <v>1</v>
      </c>
      <c r="D45" s="362" t="s">
        <v>375</v>
      </c>
      <c r="E45" s="386" t="s">
        <v>369</v>
      </c>
      <c r="F45" s="363" t="s">
        <v>8</v>
      </c>
      <c r="G45" s="370" t="s">
        <v>376</v>
      </c>
      <c r="H45" s="312">
        <v>2019</v>
      </c>
      <c r="I45" s="312">
        <v>2021</v>
      </c>
      <c r="J45" s="387" t="s">
        <v>52</v>
      </c>
      <c r="K45" s="362" t="s">
        <v>377</v>
      </c>
      <c r="L45" s="482">
        <f>54930</f>
        <v>54930</v>
      </c>
      <c r="M45" s="362" t="s">
        <v>372</v>
      </c>
      <c r="N45" s="483">
        <v>58000</v>
      </c>
      <c r="O45" s="131">
        <f t="shared" si="0"/>
        <v>58000</v>
      </c>
      <c r="P45" s="364">
        <v>0</v>
      </c>
      <c r="Q45" s="362" t="s">
        <v>378</v>
      </c>
      <c r="R45" s="319">
        <v>1</v>
      </c>
      <c r="S45" s="319">
        <v>1</v>
      </c>
      <c r="T45" s="319">
        <v>0</v>
      </c>
      <c r="U45" s="320" t="s">
        <v>374</v>
      </c>
      <c r="W45" s="328"/>
      <c r="X45" s="328"/>
      <c r="Y45" s="328"/>
      <c r="Z45" s="328"/>
      <c r="AA45" s="328"/>
      <c r="AB45" s="328"/>
      <c r="AC45" s="328"/>
      <c r="AD45" s="328"/>
      <c r="AE45" s="328"/>
      <c r="AF45" s="328"/>
      <c r="AG45" s="328"/>
      <c r="AH45" s="328"/>
      <c r="AI45" s="328"/>
      <c r="AJ45" s="328"/>
      <c r="AK45" s="328"/>
      <c r="AL45" s="328"/>
      <c r="AM45" s="328"/>
      <c r="AN45" s="328"/>
      <c r="AO45" s="328"/>
      <c r="AP45" s="328"/>
      <c r="AQ45" s="328"/>
      <c r="AR45" s="328"/>
      <c r="AS45" s="328"/>
      <c r="AT45" s="328"/>
      <c r="AU45" s="328"/>
      <c r="AV45" s="328"/>
      <c r="AW45" s="328"/>
      <c r="AX45" s="328"/>
      <c r="AY45" s="328"/>
      <c r="AZ45" s="328"/>
      <c r="BA45" s="328"/>
    </row>
    <row r="46" spans="1:53" s="308" customFormat="1" ht="50.15" customHeight="1">
      <c r="A46" s="484">
        <v>3</v>
      </c>
      <c r="B46" s="280">
        <v>3.3</v>
      </c>
      <c r="C46" s="485">
        <v>2</v>
      </c>
      <c r="D46" s="486" t="s">
        <v>379</v>
      </c>
      <c r="E46" s="487" t="s">
        <v>380</v>
      </c>
      <c r="F46" s="488" t="s">
        <v>8</v>
      </c>
      <c r="G46" s="487" t="s">
        <v>381</v>
      </c>
      <c r="H46" s="312">
        <v>2018</v>
      </c>
      <c r="I46" s="312">
        <v>2021</v>
      </c>
      <c r="J46" s="489" t="s">
        <v>52</v>
      </c>
      <c r="K46" s="490" t="s">
        <v>382</v>
      </c>
      <c r="L46" s="491">
        <v>15000</v>
      </c>
      <c r="M46" s="492"/>
      <c r="N46" s="493">
        <f>15000</f>
        <v>15000</v>
      </c>
      <c r="O46" s="494">
        <f t="shared" si="0"/>
        <v>15000</v>
      </c>
      <c r="P46" s="495">
        <v>0</v>
      </c>
      <c r="Q46" s="496" t="s">
        <v>383</v>
      </c>
      <c r="R46" s="319">
        <v>0</v>
      </c>
      <c r="S46" s="319">
        <v>0</v>
      </c>
      <c r="T46" s="319">
        <v>0</v>
      </c>
      <c r="U46" s="320" t="s">
        <v>56</v>
      </c>
      <c r="V46" s="272"/>
      <c r="W46" s="307"/>
      <c r="X46" s="307"/>
      <c r="Y46" s="307"/>
      <c r="Z46" s="307"/>
      <c r="AA46" s="307"/>
      <c r="AB46" s="307"/>
      <c r="AC46" s="307"/>
      <c r="AD46" s="307"/>
      <c r="AE46" s="307"/>
      <c r="AF46" s="307"/>
      <c r="AG46" s="307"/>
      <c r="AH46" s="307"/>
      <c r="AI46" s="307"/>
      <c r="AJ46" s="307"/>
      <c r="AK46" s="307"/>
      <c r="AL46" s="307"/>
      <c r="AM46" s="307"/>
      <c r="AN46" s="307"/>
      <c r="AO46" s="307"/>
      <c r="AP46" s="307"/>
      <c r="AQ46" s="307"/>
      <c r="AR46" s="307"/>
      <c r="AS46" s="307"/>
      <c r="AT46" s="307"/>
      <c r="AU46" s="307"/>
      <c r="AV46" s="307"/>
      <c r="AW46" s="307"/>
      <c r="AX46" s="307"/>
      <c r="AY46" s="307"/>
      <c r="AZ46" s="307"/>
      <c r="BA46" s="307"/>
    </row>
    <row r="47" spans="1:53" s="329" customFormat="1" ht="50.15" customHeight="1">
      <c r="A47" s="497">
        <v>3</v>
      </c>
      <c r="B47" s="498">
        <v>3.3</v>
      </c>
      <c r="C47" s="498">
        <v>1</v>
      </c>
      <c r="D47" s="499" t="s">
        <v>379</v>
      </c>
      <c r="E47" s="500" t="s">
        <v>384</v>
      </c>
      <c r="F47" s="501" t="s">
        <v>8</v>
      </c>
      <c r="G47" s="502" t="s">
        <v>381</v>
      </c>
      <c r="H47" s="312">
        <v>2018</v>
      </c>
      <c r="I47" s="312">
        <v>2021</v>
      </c>
      <c r="J47" s="489" t="s">
        <v>52</v>
      </c>
      <c r="K47" s="503"/>
      <c r="L47" s="504">
        <v>10000</v>
      </c>
      <c r="M47" s="505"/>
      <c r="N47" s="506">
        <f>L47</f>
        <v>10000</v>
      </c>
      <c r="O47" s="507">
        <f t="shared" si="0"/>
        <v>10000</v>
      </c>
      <c r="P47" s="508">
        <v>0</v>
      </c>
      <c r="Q47" s="509" t="s">
        <v>385</v>
      </c>
      <c r="R47" s="319">
        <v>1</v>
      </c>
      <c r="S47" s="319">
        <v>1</v>
      </c>
      <c r="T47" s="319">
        <v>1</v>
      </c>
      <c r="U47" s="320" t="s">
        <v>386</v>
      </c>
      <c r="V47" s="327"/>
      <c r="W47" s="328"/>
      <c r="X47" s="328"/>
      <c r="Y47" s="328"/>
      <c r="Z47" s="328"/>
      <c r="AA47" s="328"/>
      <c r="AB47" s="328"/>
      <c r="AC47" s="328"/>
      <c r="AD47" s="328"/>
      <c r="AE47" s="328"/>
      <c r="AF47" s="328"/>
      <c r="AG47" s="328"/>
      <c r="AH47" s="328"/>
      <c r="AI47" s="328"/>
      <c r="AJ47" s="328"/>
      <c r="AK47" s="328"/>
      <c r="AL47" s="328"/>
      <c r="AM47" s="328"/>
      <c r="AN47" s="328"/>
      <c r="AO47" s="328"/>
      <c r="AP47" s="328"/>
      <c r="AQ47" s="328"/>
      <c r="AR47" s="328"/>
      <c r="AS47" s="328"/>
      <c r="AT47" s="328"/>
      <c r="AU47" s="328"/>
      <c r="AV47" s="328"/>
      <c r="AW47" s="328"/>
      <c r="AX47" s="328"/>
      <c r="AY47" s="328"/>
      <c r="AZ47" s="328"/>
      <c r="BA47" s="328"/>
    </row>
    <row r="48" spans="1:53" s="329" customFormat="1" ht="50.15" customHeight="1">
      <c r="A48" s="510">
        <v>3</v>
      </c>
      <c r="B48" s="511">
        <v>3.2</v>
      </c>
      <c r="C48" s="512">
        <v>2</v>
      </c>
      <c r="D48" s="513" t="s">
        <v>387</v>
      </c>
      <c r="E48" s="513" t="s">
        <v>384</v>
      </c>
      <c r="F48" s="501" t="s">
        <v>8</v>
      </c>
      <c r="G48" s="513" t="s">
        <v>388</v>
      </c>
      <c r="H48" s="312">
        <v>2018</v>
      </c>
      <c r="I48" s="312">
        <v>2021</v>
      </c>
      <c r="J48" s="514" t="s">
        <v>61</v>
      </c>
      <c r="K48" s="503"/>
      <c r="L48" s="504">
        <v>15000</v>
      </c>
      <c r="M48" s="505"/>
      <c r="N48" s="506">
        <v>20000</v>
      </c>
      <c r="O48" s="507">
        <f t="shared" si="0"/>
        <v>20000</v>
      </c>
      <c r="P48" s="508">
        <v>0</v>
      </c>
      <c r="Q48" s="515" t="s">
        <v>389</v>
      </c>
      <c r="R48" s="319">
        <v>1</v>
      </c>
      <c r="S48" s="319">
        <v>1</v>
      </c>
      <c r="T48" s="319">
        <v>2</v>
      </c>
      <c r="U48" s="320" t="s">
        <v>65</v>
      </c>
      <c r="V48" s="516" t="s">
        <v>390</v>
      </c>
      <c r="W48" s="328"/>
      <c r="X48" s="328"/>
      <c r="Y48" s="328"/>
      <c r="Z48" s="328"/>
      <c r="AA48" s="328"/>
      <c r="AB48" s="328"/>
      <c r="AC48" s="328"/>
      <c r="AD48" s="328"/>
      <c r="AE48" s="328"/>
      <c r="AF48" s="328"/>
      <c r="AG48" s="328"/>
      <c r="AH48" s="328"/>
      <c r="AI48" s="328"/>
      <c r="AJ48" s="328"/>
      <c r="AK48" s="328"/>
      <c r="AL48" s="328"/>
      <c r="AM48" s="328"/>
      <c r="AN48" s="328"/>
      <c r="AO48" s="328"/>
      <c r="AP48" s="328"/>
      <c r="AQ48" s="328"/>
      <c r="AR48" s="328"/>
      <c r="AS48" s="328"/>
      <c r="AT48" s="328"/>
      <c r="AU48" s="328"/>
      <c r="AV48" s="328"/>
      <c r="AW48" s="328"/>
      <c r="AX48" s="328"/>
      <c r="AY48" s="328"/>
      <c r="AZ48" s="328"/>
      <c r="BA48" s="328"/>
    </row>
    <row r="49" spans="1:53" s="329" customFormat="1" ht="21" customHeight="1">
      <c r="A49" s="517"/>
      <c r="B49" s="518"/>
      <c r="C49" s="519"/>
      <c r="D49" s="520"/>
      <c r="E49" s="520"/>
      <c r="F49" s="521"/>
      <c r="G49" s="520"/>
      <c r="H49" s="522"/>
      <c r="I49" s="1655"/>
      <c r="J49" s="1656"/>
      <c r="K49" s="523"/>
      <c r="L49" s="1657" t="s">
        <v>107</v>
      </c>
      <c r="M49" s="1658"/>
      <c r="N49" s="524">
        <f>SUM(N43:N48)</f>
        <v>239000</v>
      </c>
      <c r="O49" s="525">
        <f>SUM(O43:O48)</f>
        <v>239000</v>
      </c>
      <c r="P49" s="525">
        <f>SUM(P43:P48)</f>
        <v>0</v>
      </c>
      <c r="Q49" s="526"/>
      <c r="R49" s="527"/>
      <c r="S49" s="527"/>
      <c r="T49" s="527"/>
      <c r="U49" s="528"/>
      <c r="V49" s="411"/>
      <c r="W49" s="328"/>
      <c r="X49" s="328"/>
      <c r="Y49" s="328"/>
      <c r="Z49" s="328"/>
      <c r="AA49" s="328"/>
      <c r="AB49" s="328"/>
      <c r="AC49" s="328"/>
      <c r="AD49" s="328"/>
      <c r="AE49" s="328"/>
      <c r="AF49" s="328"/>
      <c r="AG49" s="328"/>
      <c r="AH49" s="328"/>
      <c r="AI49" s="328"/>
      <c r="AJ49" s="328"/>
      <c r="AK49" s="328"/>
      <c r="AL49" s="328"/>
      <c r="AM49" s="328"/>
      <c r="AN49" s="328"/>
      <c r="AO49" s="328"/>
      <c r="AP49" s="328"/>
      <c r="AQ49" s="328"/>
      <c r="AR49" s="328"/>
      <c r="AS49" s="328"/>
      <c r="AT49" s="328"/>
      <c r="AU49" s="328"/>
      <c r="AV49" s="328"/>
      <c r="AW49" s="328"/>
      <c r="AX49" s="328"/>
      <c r="AY49" s="328"/>
      <c r="AZ49" s="328"/>
      <c r="BA49" s="328"/>
    </row>
    <row r="50" spans="1:53" s="329" customFormat="1" ht="26.5" customHeight="1">
      <c r="A50" s="1659" t="s">
        <v>9</v>
      </c>
      <c r="B50" s="1660"/>
      <c r="C50" s="529"/>
      <c r="D50" s="353"/>
      <c r="E50" s="353"/>
      <c r="F50" s="530"/>
      <c r="G50" s="353"/>
      <c r="H50" s="365"/>
      <c r="I50" s="365"/>
      <c r="J50" s="353"/>
      <c r="K50" s="531"/>
      <c r="L50" s="418"/>
      <c r="M50" s="353"/>
      <c r="N50" s="532"/>
      <c r="O50" s="429"/>
      <c r="P50" s="421"/>
      <c r="Q50" s="353"/>
      <c r="R50" s="351"/>
      <c r="S50" s="351"/>
      <c r="T50" s="351"/>
      <c r="U50" s="533"/>
      <c r="V50" s="327"/>
      <c r="W50" s="328"/>
      <c r="X50" s="328"/>
      <c r="Y50" s="328"/>
      <c r="Z50" s="328"/>
      <c r="AA50" s="328"/>
      <c r="AB50" s="328"/>
      <c r="AC50" s="328"/>
      <c r="AD50" s="328"/>
      <c r="AE50" s="328"/>
      <c r="AF50" s="328"/>
      <c r="AG50" s="328"/>
      <c r="AH50" s="328"/>
      <c r="AI50" s="328"/>
      <c r="AJ50" s="328"/>
      <c r="AK50" s="328"/>
      <c r="AL50" s="328"/>
      <c r="AM50" s="328"/>
      <c r="AN50" s="328"/>
      <c r="AO50" s="328"/>
      <c r="AP50" s="328"/>
      <c r="AQ50" s="328"/>
      <c r="AR50" s="328"/>
      <c r="AS50" s="328"/>
      <c r="AT50" s="328"/>
      <c r="AU50" s="328"/>
      <c r="AV50" s="328"/>
      <c r="AW50" s="328"/>
      <c r="AX50" s="328"/>
      <c r="AY50" s="328"/>
      <c r="AZ50" s="328"/>
      <c r="BA50" s="328"/>
    </row>
    <row r="51" spans="1:53" ht="50.15" customHeight="1">
      <c r="A51" s="534">
        <v>3</v>
      </c>
      <c r="B51" s="535">
        <v>3.1</v>
      </c>
      <c r="C51" s="535">
        <v>1</v>
      </c>
      <c r="D51" s="536" t="s">
        <v>391</v>
      </c>
      <c r="E51" s="536" t="s">
        <v>392</v>
      </c>
      <c r="F51" s="282" t="s">
        <v>9</v>
      </c>
      <c r="G51" s="537" t="s">
        <v>393</v>
      </c>
      <c r="H51" s="538">
        <v>2018</v>
      </c>
      <c r="I51" s="538">
        <v>2020</v>
      </c>
      <c r="J51" s="539" t="s">
        <v>52</v>
      </c>
      <c r="K51" s="291" t="s">
        <v>394</v>
      </c>
      <c r="L51" s="540">
        <v>15000</v>
      </c>
      <c r="M51" s="282" t="s">
        <v>206</v>
      </c>
      <c r="N51" s="540">
        <v>15000</v>
      </c>
      <c r="O51" s="541">
        <v>15000</v>
      </c>
      <c r="P51" s="542">
        <v>0</v>
      </c>
      <c r="Q51" s="536" t="s">
        <v>395</v>
      </c>
      <c r="R51" s="535">
        <v>1</v>
      </c>
      <c r="S51" s="535">
        <v>1</v>
      </c>
      <c r="T51" s="535">
        <v>0</v>
      </c>
      <c r="U51" s="543" t="s">
        <v>81</v>
      </c>
      <c r="V51" s="279"/>
    </row>
    <row r="52" spans="1:53" ht="50.15" customHeight="1">
      <c r="A52" s="544">
        <v>3</v>
      </c>
      <c r="B52" s="295">
        <v>3.1</v>
      </c>
      <c r="C52" s="295">
        <v>1</v>
      </c>
      <c r="D52" s="296" t="s">
        <v>396</v>
      </c>
      <c r="E52" s="296" t="s">
        <v>397</v>
      </c>
      <c r="F52" s="297" t="s">
        <v>9</v>
      </c>
      <c r="G52" s="545" t="s">
        <v>393</v>
      </c>
      <c r="H52" s="298">
        <v>2018</v>
      </c>
      <c r="I52" s="298">
        <v>2020</v>
      </c>
      <c r="J52" s="299" t="s">
        <v>52</v>
      </c>
      <c r="K52" s="300" t="s">
        <v>398</v>
      </c>
      <c r="L52" s="546">
        <f>18000</f>
        <v>18000</v>
      </c>
      <c r="M52" s="297" t="s">
        <v>206</v>
      </c>
      <c r="N52" s="547">
        <v>23000</v>
      </c>
      <c r="O52" s="548">
        <f>23000</f>
        <v>23000</v>
      </c>
      <c r="P52" s="304">
        <v>0</v>
      </c>
      <c r="Q52" s="296" t="s">
        <v>399</v>
      </c>
      <c r="R52" s="295">
        <v>1</v>
      </c>
      <c r="S52" s="295">
        <v>1</v>
      </c>
      <c r="T52" s="295">
        <v>0</v>
      </c>
      <c r="U52" s="330" t="s">
        <v>81</v>
      </c>
      <c r="V52" s="279"/>
    </row>
    <row r="53" spans="1:53" s="350" customFormat="1" ht="50.15" customHeight="1">
      <c r="A53" s="549">
        <v>3</v>
      </c>
      <c r="B53" s="550">
        <v>3.2</v>
      </c>
      <c r="C53" s="551">
        <v>1</v>
      </c>
      <c r="D53" s="353" t="s">
        <v>400</v>
      </c>
      <c r="E53" s="360" t="s">
        <v>401</v>
      </c>
      <c r="F53" s="360" t="s">
        <v>9</v>
      </c>
      <c r="G53" s="360" t="s">
        <v>402</v>
      </c>
      <c r="H53" s="312">
        <v>2019</v>
      </c>
      <c r="I53" s="312">
        <v>2021</v>
      </c>
      <c r="J53" s="433" t="s">
        <v>52</v>
      </c>
      <c r="K53" s="436" t="s">
        <v>403</v>
      </c>
      <c r="L53" s="421">
        <v>84000</v>
      </c>
      <c r="M53" s="552" t="s">
        <v>206</v>
      </c>
      <c r="N53" s="421">
        <v>84000</v>
      </c>
      <c r="O53" s="421">
        <v>84000</v>
      </c>
      <c r="P53" s="32">
        <v>0</v>
      </c>
      <c r="Q53" s="353" t="s">
        <v>404</v>
      </c>
      <c r="R53" s="45">
        <v>1</v>
      </c>
      <c r="S53" s="45">
        <v>0</v>
      </c>
      <c r="T53" s="45">
        <v>1</v>
      </c>
      <c r="U53" s="375" t="s">
        <v>405</v>
      </c>
      <c r="V53" s="348"/>
      <c r="W53" s="349"/>
      <c r="X53" s="349"/>
      <c r="Y53" s="349"/>
      <c r="Z53" s="349"/>
      <c r="AA53" s="349"/>
      <c r="AB53" s="349"/>
      <c r="AC53" s="349"/>
      <c r="AD53" s="349"/>
      <c r="AE53" s="349"/>
      <c r="AF53" s="349"/>
      <c r="AG53" s="349"/>
      <c r="AH53" s="349"/>
      <c r="AI53" s="349"/>
      <c r="AJ53" s="349"/>
      <c r="AK53" s="349"/>
      <c r="AL53" s="349"/>
      <c r="AM53" s="349"/>
      <c r="AN53" s="349"/>
      <c r="AO53" s="349"/>
      <c r="AP53" s="349"/>
      <c r="AQ53" s="349"/>
      <c r="AR53" s="349"/>
      <c r="AS53" s="349"/>
      <c r="AT53" s="349"/>
      <c r="AU53" s="349"/>
      <c r="AV53" s="349"/>
      <c r="AW53" s="349"/>
      <c r="AX53" s="349"/>
      <c r="AY53" s="349"/>
      <c r="AZ53" s="349"/>
      <c r="BA53" s="349"/>
    </row>
    <row r="54" spans="1:53" ht="50.15" customHeight="1">
      <c r="A54" s="553">
        <v>3</v>
      </c>
      <c r="B54" s="294">
        <v>3.1</v>
      </c>
      <c r="C54" s="294">
        <v>1</v>
      </c>
      <c r="D54" s="296" t="s">
        <v>406</v>
      </c>
      <c r="E54" s="296" t="s">
        <v>407</v>
      </c>
      <c r="F54" s="297" t="s">
        <v>9</v>
      </c>
      <c r="G54" s="297"/>
      <c r="H54" s="312">
        <v>2019</v>
      </c>
      <c r="I54" s="312">
        <v>2021</v>
      </c>
      <c r="J54" s="296" t="s">
        <v>52</v>
      </c>
      <c r="K54" s="300" t="s">
        <v>408</v>
      </c>
      <c r="L54" s="317">
        <f>31500</f>
        <v>31500</v>
      </c>
      <c r="M54" s="554"/>
      <c r="N54" s="324">
        <v>34500</v>
      </c>
      <c r="O54" s="332">
        <f>34500</f>
        <v>34500</v>
      </c>
      <c r="P54" s="304">
        <v>0</v>
      </c>
      <c r="Q54" s="296" t="s">
        <v>270</v>
      </c>
      <c r="R54" s="295">
        <v>1</v>
      </c>
      <c r="S54" s="295">
        <v>1</v>
      </c>
      <c r="T54" s="295">
        <v>0</v>
      </c>
      <c r="U54" s="330" t="s">
        <v>81</v>
      </c>
      <c r="V54" s="279"/>
    </row>
    <row r="55" spans="1:53" s="350" customFormat="1" ht="50.15" customHeight="1">
      <c r="A55" s="549">
        <v>3</v>
      </c>
      <c r="B55" s="550">
        <v>3.2</v>
      </c>
      <c r="C55" s="551">
        <v>1</v>
      </c>
      <c r="D55" s="353" t="s">
        <v>409</v>
      </c>
      <c r="E55" s="353" t="s">
        <v>410</v>
      </c>
      <c r="F55" s="555" t="s">
        <v>9</v>
      </c>
      <c r="G55" s="354" t="s">
        <v>411</v>
      </c>
      <c r="H55" s="312">
        <v>2019</v>
      </c>
      <c r="I55" s="312">
        <v>2021</v>
      </c>
      <c r="J55" s="433" t="s">
        <v>52</v>
      </c>
      <c r="K55" s="436" t="s">
        <v>412</v>
      </c>
      <c r="L55" s="421">
        <v>68000</v>
      </c>
      <c r="M55" s="552" t="s">
        <v>206</v>
      </c>
      <c r="N55" s="421">
        <v>75000</v>
      </c>
      <c r="O55" s="421">
        <f>N55</f>
        <v>75000</v>
      </c>
      <c r="P55" s="32">
        <v>0</v>
      </c>
      <c r="Q55" s="353" t="s">
        <v>413</v>
      </c>
      <c r="R55" s="45">
        <v>0</v>
      </c>
      <c r="S55" s="45">
        <v>0</v>
      </c>
      <c r="T55" s="45">
        <v>1</v>
      </c>
      <c r="U55" s="375" t="s">
        <v>414</v>
      </c>
      <c r="V55" s="348"/>
      <c r="W55" s="349"/>
      <c r="X55" s="349"/>
      <c r="Y55" s="349"/>
      <c r="Z55" s="349"/>
      <c r="AA55" s="349"/>
      <c r="AB55" s="349"/>
      <c r="AC55" s="349"/>
      <c r="AD55" s="349"/>
      <c r="AE55" s="349"/>
      <c r="AF55" s="349"/>
      <c r="AG55" s="349"/>
      <c r="AH55" s="349"/>
      <c r="AI55" s="349"/>
      <c r="AJ55" s="349"/>
      <c r="AK55" s="349"/>
      <c r="AL55" s="349"/>
      <c r="AM55" s="349"/>
      <c r="AN55" s="349"/>
      <c r="AO55" s="349"/>
      <c r="AP55" s="349"/>
      <c r="AQ55" s="349"/>
      <c r="AR55" s="349"/>
      <c r="AS55" s="349"/>
      <c r="AT55" s="349"/>
      <c r="AU55" s="349"/>
      <c r="AV55" s="349"/>
      <c r="AW55" s="349"/>
      <c r="AX55" s="349"/>
      <c r="AY55" s="349"/>
      <c r="AZ55" s="349"/>
      <c r="BA55" s="349"/>
    </row>
    <row r="56" spans="1:53" s="350" customFormat="1" ht="18" customHeight="1">
      <c r="A56" s="556"/>
      <c r="B56" s="402"/>
      <c r="C56" s="557"/>
      <c r="D56" s="403"/>
      <c r="E56" s="403"/>
      <c r="F56" s="558"/>
      <c r="G56" s="559"/>
      <c r="H56" s="560"/>
      <c r="I56" s="1661"/>
      <c r="J56" s="1662"/>
      <c r="K56" s="561"/>
      <c r="L56" s="1663" t="s">
        <v>124</v>
      </c>
      <c r="M56" s="1664"/>
      <c r="N56" s="408">
        <f>SUM(N51:N55)</f>
        <v>231500</v>
      </c>
      <c r="O56" s="562">
        <f>SUM(O51:O55)</f>
        <v>231500</v>
      </c>
      <c r="P56" s="117">
        <f>SUM(P51:P55)</f>
        <v>0</v>
      </c>
      <c r="Q56" s="403"/>
      <c r="R56" s="563"/>
      <c r="S56" s="563"/>
      <c r="T56" s="563"/>
      <c r="U56" s="564"/>
      <c r="V56" s="565"/>
      <c r="W56" s="349"/>
      <c r="X56" s="349"/>
      <c r="Y56" s="349"/>
      <c r="Z56" s="349"/>
      <c r="AA56" s="349"/>
      <c r="AB56" s="349"/>
      <c r="AC56" s="349"/>
      <c r="AD56" s="349"/>
      <c r="AE56" s="349"/>
      <c r="AF56" s="349"/>
      <c r="AG56" s="349"/>
      <c r="AH56" s="349"/>
      <c r="AI56" s="349"/>
      <c r="AJ56" s="349"/>
      <c r="AK56" s="349"/>
      <c r="AL56" s="349"/>
      <c r="AM56" s="349"/>
      <c r="AN56" s="349"/>
      <c r="AO56" s="349"/>
      <c r="AP56" s="349"/>
      <c r="AQ56" s="349"/>
      <c r="AR56" s="349"/>
      <c r="AS56" s="349"/>
      <c r="AT56" s="349"/>
      <c r="AU56" s="349"/>
      <c r="AV56" s="349"/>
      <c r="AW56" s="349"/>
      <c r="AX56" s="349"/>
      <c r="AY56" s="349"/>
      <c r="AZ56" s="349"/>
      <c r="BA56" s="349"/>
    </row>
    <row r="57" spans="1:53" s="329" customFormat="1" ht="21" customHeight="1">
      <c r="A57" s="1665" t="s">
        <v>12</v>
      </c>
      <c r="B57" s="1665"/>
      <c r="C57" s="566"/>
      <c r="D57" s="567"/>
      <c r="E57" s="567"/>
      <c r="F57" s="568"/>
      <c r="G57" s="567"/>
      <c r="H57" s="569"/>
      <c r="I57" s="569"/>
      <c r="J57" s="570"/>
      <c r="K57" s="571"/>
      <c r="L57" s="572"/>
      <c r="M57" s="573"/>
      <c r="N57" s="574"/>
      <c r="O57" s="575"/>
      <c r="P57" s="576"/>
      <c r="Q57" s="577"/>
      <c r="R57" s="319"/>
      <c r="S57" s="319"/>
      <c r="T57" s="319"/>
      <c r="U57" s="320"/>
      <c r="V57" s="327"/>
      <c r="W57" s="328"/>
      <c r="X57" s="328"/>
      <c r="Y57" s="328"/>
      <c r="Z57" s="328"/>
      <c r="AA57" s="328"/>
      <c r="AB57" s="328"/>
      <c r="AC57" s="328"/>
      <c r="AD57" s="328"/>
      <c r="AE57" s="328"/>
      <c r="AF57" s="328"/>
      <c r="AG57" s="328"/>
      <c r="AH57" s="328"/>
      <c r="AI57" s="328"/>
      <c r="AJ57" s="328"/>
      <c r="AK57" s="328"/>
      <c r="AL57" s="328"/>
      <c r="AM57" s="328"/>
      <c r="AN57" s="328"/>
      <c r="AO57" s="328"/>
      <c r="AP57" s="328"/>
      <c r="AQ57" s="328"/>
      <c r="AR57" s="328"/>
      <c r="AS57" s="328"/>
      <c r="AT57" s="328"/>
      <c r="AU57" s="328"/>
      <c r="AV57" s="328"/>
      <c r="AW57" s="328"/>
      <c r="AX57" s="328"/>
      <c r="AY57" s="328"/>
      <c r="AZ57" s="328"/>
      <c r="BA57" s="328"/>
    </row>
    <row r="58" spans="1:53" ht="50.15" customHeight="1">
      <c r="A58" s="578">
        <v>3</v>
      </c>
      <c r="B58" s="579">
        <v>3.1</v>
      </c>
      <c r="C58" s="579">
        <v>1</v>
      </c>
      <c r="D58" s="580" t="s">
        <v>415</v>
      </c>
      <c r="E58" s="580" t="s">
        <v>416</v>
      </c>
      <c r="F58" s="580" t="s">
        <v>12</v>
      </c>
      <c r="G58" s="580" t="s">
        <v>417</v>
      </c>
      <c r="H58" s="580">
        <v>2018</v>
      </c>
      <c r="I58" s="580">
        <v>2021</v>
      </c>
      <c r="J58" s="581" t="s">
        <v>52</v>
      </c>
      <c r="K58" s="580"/>
      <c r="L58" s="428">
        <v>5000</v>
      </c>
      <c r="M58" s="580" t="s">
        <v>206</v>
      </c>
      <c r="N58" s="582">
        <v>5000</v>
      </c>
      <c r="O58" s="583">
        <v>5000</v>
      </c>
      <c r="P58" s="584">
        <v>0</v>
      </c>
      <c r="Q58" s="585" t="s">
        <v>418</v>
      </c>
      <c r="R58" s="579">
        <v>1</v>
      </c>
      <c r="S58" s="579">
        <v>0</v>
      </c>
      <c r="T58" s="579">
        <v>0</v>
      </c>
      <c r="U58" s="585" t="s">
        <v>81</v>
      </c>
      <c r="V58" s="279"/>
    </row>
    <row r="59" spans="1:53" s="425" customFormat="1" ht="50.15" customHeight="1">
      <c r="A59" s="586">
        <v>3</v>
      </c>
      <c r="B59" s="587">
        <v>3.2</v>
      </c>
      <c r="C59" s="588">
        <v>1</v>
      </c>
      <c r="D59" s="492" t="s">
        <v>419</v>
      </c>
      <c r="E59" s="492" t="s">
        <v>416</v>
      </c>
      <c r="F59" s="589" t="s">
        <v>12</v>
      </c>
      <c r="G59" s="492" t="s">
        <v>420</v>
      </c>
      <c r="H59" s="492">
        <v>2018</v>
      </c>
      <c r="I59" s="492">
        <v>2021</v>
      </c>
      <c r="J59" s="590" t="s">
        <v>52</v>
      </c>
      <c r="K59" s="492" t="s">
        <v>421</v>
      </c>
      <c r="L59" s="591">
        <v>2500</v>
      </c>
      <c r="M59" s="492" t="s">
        <v>206</v>
      </c>
      <c r="N59" s="591">
        <v>11000</v>
      </c>
      <c r="O59" s="591">
        <f>11000</f>
        <v>11000</v>
      </c>
      <c r="P59" s="592"/>
      <c r="Q59" s="496" t="s">
        <v>422</v>
      </c>
      <c r="R59" s="367">
        <v>0</v>
      </c>
      <c r="S59" s="367">
        <v>0</v>
      </c>
      <c r="T59" s="367">
        <v>0</v>
      </c>
      <c r="U59" s="366" t="s">
        <v>81</v>
      </c>
      <c r="V59" s="390"/>
      <c r="W59" s="424"/>
      <c r="X59" s="424"/>
      <c r="Y59" s="424"/>
      <c r="Z59" s="424"/>
      <c r="AA59" s="424"/>
      <c r="AB59" s="424"/>
      <c r="AC59" s="424"/>
      <c r="AD59" s="424"/>
      <c r="AE59" s="424"/>
      <c r="AF59" s="424"/>
      <c r="AG59" s="424"/>
      <c r="AH59" s="424"/>
      <c r="AI59" s="424"/>
      <c r="AJ59" s="424"/>
      <c r="AK59" s="424"/>
      <c r="AL59" s="424"/>
      <c r="AM59" s="424"/>
      <c r="AN59" s="424"/>
      <c r="AO59" s="424"/>
      <c r="AP59" s="424"/>
      <c r="AQ59" s="424"/>
      <c r="AR59" s="424"/>
      <c r="AS59" s="424"/>
      <c r="AT59" s="424"/>
      <c r="AU59" s="424"/>
      <c r="AV59" s="424"/>
      <c r="AW59" s="424"/>
      <c r="AX59" s="424"/>
      <c r="AY59" s="424"/>
      <c r="AZ59" s="424"/>
      <c r="BA59" s="424"/>
    </row>
    <row r="60" spans="1:53" s="327" customFormat="1" ht="50.15" customHeight="1">
      <c r="A60" s="593">
        <v>3</v>
      </c>
      <c r="B60" s="388">
        <v>3.3</v>
      </c>
      <c r="C60" s="388">
        <v>2</v>
      </c>
      <c r="D60" s="362" t="s">
        <v>423</v>
      </c>
      <c r="E60" s="594" t="s">
        <v>424</v>
      </c>
      <c r="F60" s="595" t="s">
        <v>12</v>
      </c>
      <c r="G60" s="596" t="s">
        <v>425</v>
      </c>
      <c r="H60" s="312">
        <v>2019</v>
      </c>
      <c r="I60" s="312">
        <v>2021</v>
      </c>
      <c r="J60" s="387" t="s">
        <v>61</v>
      </c>
      <c r="K60" s="362" t="s">
        <v>426</v>
      </c>
      <c r="L60" s="263">
        <f>15000</f>
        <v>15000</v>
      </c>
      <c r="M60" s="362"/>
      <c r="N60" s="263">
        <f>L60</f>
        <v>15000</v>
      </c>
      <c r="O60" s="263">
        <f>N60</f>
        <v>15000</v>
      </c>
      <c r="P60" s="597">
        <v>0</v>
      </c>
      <c r="Q60" s="366" t="s">
        <v>427</v>
      </c>
      <c r="R60" s="319">
        <v>0</v>
      </c>
      <c r="S60" s="319">
        <v>1</v>
      </c>
      <c r="T60" s="319">
        <v>0</v>
      </c>
      <c r="U60" s="320" t="s">
        <v>65</v>
      </c>
      <c r="W60" s="328"/>
      <c r="X60" s="328"/>
      <c r="Y60" s="328"/>
      <c r="Z60" s="328"/>
      <c r="AA60" s="328"/>
      <c r="AB60" s="328"/>
      <c r="AC60" s="328"/>
      <c r="AD60" s="328"/>
      <c r="AE60" s="328"/>
      <c r="AF60" s="328"/>
      <c r="AG60" s="328"/>
      <c r="AH60" s="328"/>
      <c r="AI60" s="328"/>
      <c r="AJ60" s="328"/>
      <c r="AK60" s="328"/>
      <c r="AL60" s="328"/>
      <c r="AM60" s="328"/>
      <c r="AN60" s="328"/>
      <c r="AO60" s="328"/>
      <c r="AP60" s="328"/>
      <c r="AQ60" s="328"/>
      <c r="AR60" s="328"/>
      <c r="AS60" s="328"/>
      <c r="AT60" s="328"/>
      <c r="AU60" s="328"/>
      <c r="AV60" s="328"/>
      <c r="AW60" s="328"/>
      <c r="AX60" s="328"/>
      <c r="AY60" s="328"/>
      <c r="AZ60" s="328"/>
      <c r="BA60" s="328"/>
    </row>
    <row r="61" spans="1:53" s="327" customFormat="1" ht="50.15" customHeight="1">
      <c r="A61" s="598">
        <v>3</v>
      </c>
      <c r="B61" s="280">
        <v>3.2</v>
      </c>
      <c r="C61" s="280">
        <v>1</v>
      </c>
      <c r="D61" s="599" t="s">
        <v>428</v>
      </c>
      <c r="E61" s="281" t="s">
        <v>429</v>
      </c>
      <c r="F61" s="600" t="s">
        <v>12</v>
      </c>
      <c r="G61" s="601"/>
      <c r="H61" s="492">
        <v>2018</v>
      </c>
      <c r="I61" s="492">
        <v>2021</v>
      </c>
      <c r="J61" s="387" t="s">
        <v>52</v>
      </c>
      <c r="K61" s="362"/>
      <c r="L61" s="263">
        <v>15000</v>
      </c>
      <c r="M61" s="362"/>
      <c r="N61" s="364">
        <f>L61</f>
        <v>15000</v>
      </c>
      <c r="O61" s="263">
        <f>N61</f>
        <v>15000</v>
      </c>
      <c r="P61" s="364">
        <v>0</v>
      </c>
      <c r="Q61" s="577" t="s">
        <v>430</v>
      </c>
      <c r="R61" s="319">
        <v>0</v>
      </c>
      <c r="S61" s="319">
        <v>0</v>
      </c>
      <c r="T61" s="319">
        <v>0</v>
      </c>
      <c r="U61" s="320" t="s">
        <v>431</v>
      </c>
      <c r="W61" s="328"/>
      <c r="X61" s="328"/>
      <c r="Y61" s="328"/>
      <c r="Z61" s="328"/>
      <c r="AA61" s="328"/>
      <c r="AB61" s="328"/>
      <c r="AC61" s="328"/>
      <c r="AD61" s="328"/>
      <c r="AE61" s="328"/>
      <c r="AF61" s="328"/>
      <c r="AG61" s="328"/>
      <c r="AH61" s="328"/>
      <c r="AI61" s="328"/>
      <c r="AJ61" s="328"/>
      <c r="AK61" s="328"/>
      <c r="AL61" s="328"/>
      <c r="AM61" s="328"/>
      <c r="AN61" s="328"/>
      <c r="AO61" s="328"/>
      <c r="AP61" s="328"/>
      <c r="AQ61" s="328"/>
      <c r="AR61" s="328"/>
      <c r="AS61" s="328"/>
      <c r="AT61" s="328"/>
      <c r="AU61" s="328"/>
      <c r="AV61" s="328"/>
      <c r="AW61" s="328"/>
      <c r="AX61" s="328"/>
      <c r="AY61" s="328"/>
      <c r="AZ61" s="328"/>
      <c r="BA61" s="328"/>
    </row>
    <row r="62" spans="1:53" s="329" customFormat="1" ht="50.15" customHeight="1">
      <c r="A62" s="393">
        <v>3</v>
      </c>
      <c r="B62" s="393">
        <v>3.3</v>
      </c>
      <c r="C62" s="393">
        <v>1</v>
      </c>
      <c r="D62" s="394" t="s">
        <v>332</v>
      </c>
      <c r="E62" s="394" t="s">
        <v>287</v>
      </c>
      <c r="F62" s="395" t="s">
        <v>6</v>
      </c>
      <c r="G62" s="394" t="s">
        <v>333</v>
      </c>
      <c r="H62" s="312">
        <v>2020</v>
      </c>
      <c r="I62" s="312">
        <v>2021</v>
      </c>
      <c r="J62" s="394" t="s">
        <v>52</v>
      </c>
      <c r="K62" s="394" t="s">
        <v>334</v>
      </c>
      <c r="L62" s="396">
        <f>40000</f>
        <v>40000</v>
      </c>
      <c r="M62" s="394" t="s">
        <v>335</v>
      </c>
      <c r="N62" s="397">
        <v>25000</v>
      </c>
      <c r="O62" s="398">
        <v>0</v>
      </c>
      <c r="P62" s="396">
        <v>25000</v>
      </c>
      <c r="Q62" s="394" t="s">
        <v>336</v>
      </c>
      <c r="R62" s="399">
        <v>0</v>
      </c>
      <c r="S62" s="399">
        <v>0</v>
      </c>
      <c r="T62" s="399">
        <v>0</v>
      </c>
      <c r="U62" s="400" t="s">
        <v>65</v>
      </c>
      <c r="V62" s="327"/>
      <c r="W62" s="328"/>
      <c r="X62" s="328"/>
      <c r="Y62" s="328"/>
      <c r="Z62" s="328"/>
      <c r="AA62" s="328"/>
      <c r="AB62" s="328"/>
      <c r="AC62" s="328"/>
      <c r="AD62" s="328"/>
      <c r="AE62" s="328"/>
      <c r="AF62" s="328"/>
      <c r="AG62" s="328"/>
      <c r="AH62" s="328"/>
      <c r="AI62" s="328"/>
      <c r="AJ62" s="328"/>
      <c r="AK62" s="328"/>
      <c r="AL62" s="328"/>
      <c r="AM62" s="328"/>
      <c r="AN62" s="328"/>
      <c r="AO62" s="328"/>
      <c r="AP62" s="328"/>
      <c r="AQ62" s="328"/>
      <c r="AR62" s="328"/>
      <c r="AS62" s="328"/>
      <c r="AT62" s="328"/>
      <c r="AU62" s="328"/>
      <c r="AV62" s="328"/>
      <c r="AW62" s="328"/>
      <c r="AX62" s="328"/>
      <c r="AY62" s="328"/>
      <c r="AZ62" s="328"/>
      <c r="BA62" s="328"/>
    </row>
    <row r="63" spans="1:53" s="328" customFormat="1" ht="18" customHeight="1">
      <c r="A63" s="602"/>
      <c r="B63" s="518"/>
      <c r="C63" s="518"/>
      <c r="D63" s="603"/>
      <c r="E63" s="603"/>
      <c r="F63" s="604"/>
      <c r="G63" s="603"/>
      <c r="H63" s="605"/>
      <c r="I63" s="1666"/>
      <c r="J63" s="1667"/>
      <c r="K63" s="606"/>
      <c r="L63" s="1657" t="s">
        <v>432</v>
      </c>
      <c r="M63" s="1658"/>
      <c r="N63" s="607">
        <f>SUM(N58:N62)</f>
        <v>71000</v>
      </c>
      <c r="O63" s="525">
        <f>SUM(O58:O62)</f>
        <v>46000</v>
      </c>
      <c r="P63" s="525">
        <f>SUM(P58:P62)</f>
        <v>25000</v>
      </c>
      <c r="Q63" s="608"/>
      <c r="R63" s="527"/>
      <c r="S63" s="527"/>
      <c r="T63" s="527"/>
      <c r="U63" s="528"/>
      <c r="V63" s="411"/>
    </row>
    <row r="64" spans="1:53" s="328" customFormat="1" ht="19.5" customHeight="1">
      <c r="A64" s="1668" t="s">
        <v>13</v>
      </c>
      <c r="B64" s="1669"/>
      <c r="C64" s="609"/>
      <c r="D64" s="610"/>
      <c r="E64" s="610"/>
      <c r="F64" s="611"/>
      <c r="G64" s="610"/>
      <c r="H64" s="612"/>
      <c r="I64" s="612"/>
      <c r="J64" s="613"/>
      <c r="K64" s="614"/>
      <c r="L64" s="615"/>
      <c r="M64" s="492"/>
      <c r="N64" s="616"/>
      <c r="O64" s="495"/>
      <c r="P64" s="495"/>
      <c r="Q64" s="617"/>
      <c r="R64" s="319"/>
      <c r="S64" s="319"/>
      <c r="T64" s="319"/>
      <c r="U64" s="320"/>
      <c r="V64" s="327"/>
    </row>
    <row r="65" spans="1:53" s="308" customFormat="1" ht="50.15" customHeight="1">
      <c r="A65" s="618">
        <v>3</v>
      </c>
      <c r="B65" s="619">
        <v>3.1</v>
      </c>
      <c r="C65" s="620">
        <v>1</v>
      </c>
      <c r="D65" s="281" t="s">
        <v>433</v>
      </c>
      <c r="E65" s="281" t="s">
        <v>434</v>
      </c>
      <c r="F65" s="621" t="s">
        <v>13</v>
      </c>
      <c r="G65" s="622" t="s">
        <v>435</v>
      </c>
      <c r="H65" s="492">
        <v>2018</v>
      </c>
      <c r="I65" s="492">
        <v>2020</v>
      </c>
      <c r="J65" s="623" t="s">
        <v>61</v>
      </c>
      <c r="K65" s="624" t="s">
        <v>436</v>
      </c>
      <c r="L65" s="625">
        <v>15000</v>
      </c>
      <c r="M65" s="492"/>
      <c r="N65" s="626">
        <v>15000</v>
      </c>
      <c r="O65" s="494">
        <f>N65</f>
        <v>15000</v>
      </c>
      <c r="P65" s="495">
        <v>0</v>
      </c>
      <c r="Q65" s="627" t="s">
        <v>436</v>
      </c>
      <c r="R65" s="628">
        <v>0</v>
      </c>
      <c r="S65" s="628">
        <v>1</v>
      </c>
      <c r="T65" s="628">
        <v>0</v>
      </c>
      <c r="U65" s="629" t="s">
        <v>81</v>
      </c>
      <c r="V65" s="272"/>
      <c r="W65" s="307"/>
      <c r="X65" s="307"/>
      <c r="Y65" s="307"/>
      <c r="Z65" s="307"/>
      <c r="AA65" s="307"/>
      <c r="AB65" s="307"/>
      <c r="AC65" s="307"/>
      <c r="AD65" s="307"/>
      <c r="AE65" s="307"/>
      <c r="AF65" s="307"/>
      <c r="AG65" s="307"/>
      <c r="AH65" s="307"/>
      <c r="AI65" s="307"/>
      <c r="AJ65" s="307"/>
      <c r="AK65" s="307"/>
      <c r="AL65" s="307"/>
      <c r="AM65" s="307"/>
      <c r="AN65" s="307"/>
      <c r="AO65" s="307"/>
      <c r="AP65" s="307"/>
      <c r="AQ65" s="307"/>
      <c r="AR65" s="307"/>
      <c r="AS65" s="307"/>
      <c r="AT65" s="307"/>
      <c r="AU65" s="307"/>
      <c r="AV65" s="307"/>
      <c r="AW65" s="307"/>
      <c r="AX65" s="307"/>
      <c r="AY65" s="307"/>
      <c r="AZ65" s="307"/>
      <c r="BA65" s="307"/>
    </row>
    <row r="66" spans="1:53" s="323" customFormat="1" ht="50.15" customHeight="1">
      <c r="A66" s="630">
        <v>3</v>
      </c>
      <c r="B66" s="280">
        <v>3.2</v>
      </c>
      <c r="C66" s="280">
        <v>1</v>
      </c>
      <c r="D66" s="281" t="s">
        <v>437</v>
      </c>
      <c r="E66" s="631" t="s">
        <v>434</v>
      </c>
      <c r="F66" s="631" t="s">
        <v>13</v>
      </c>
      <c r="G66" s="632" t="s">
        <v>438</v>
      </c>
      <c r="H66" s="492">
        <v>2019</v>
      </c>
      <c r="I66" s="492">
        <v>2020</v>
      </c>
      <c r="J66" s="390" t="s">
        <v>52</v>
      </c>
      <c r="K66" s="633"/>
      <c r="L66" s="355">
        <v>2500</v>
      </c>
      <c r="M66" s="362"/>
      <c r="N66" s="263">
        <f>2500</f>
        <v>2500</v>
      </c>
      <c r="O66" s="263">
        <f>N66</f>
        <v>2500</v>
      </c>
      <c r="P66" s="597">
        <v>0</v>
      </c>
      <c r="Q66" s="634" t="s">
        <v>439</v>
      </c>
      <c r="R66" s="635">
        <v>0</v>
      </c>
      <c r="S66" s="635">
        <v>0</v>
      </c>
      <c r="T66" s="635">
        <v>0</v>
      </c>
      <c r="U66" s="636" t="s">
        <v>81</v>
      </c>
      <c r="V66" s="516" t="s">
        <v>414</v>
      </c>
      <c r="W66" s="322"/>
      <c r="X66" s="322"/>
      <c r="Y66" s="322"/>
      <c r="Z66" s="322"/>
      <c r="AA66" s="322"/>
      <c r="AB66" s="322"/>
      <c r="AC66" s="322"/>
      <c r="AD66" s="322"/>
      <c r="AE66" s="322"/>
      <c r="AF66" s="322"/>
      <c r="AG66" s="322"/>
      <c r="AH66" s="322"/>
      <c r="AI66" s="322"/>
      <c r="AJ66" s="322"/>
      <c r="AK66" s="322"/>
      <c r="AL66" s="322"/>
      <c r="AM66" s="322"/>
      <c r="AN66" s="322"/>
      <c r="AO66" s="322"/>
      <c r="AP66" s="322"/>
      <c r="AQ66" s="322"/>
      <c r="AR66" s="322"/>
      <c r="AS66" s="322"/>
      <c r="AT66" s="322"/>
      <c r="AU66" s="322"/>
      <c r="AV66" s="322"/>
      <c r="AW66" s="322"/>
      <c r="AX66" s="322"/>
      <c r="AY66" s="322"/>
      <c r="AZ66" s="322"/>
      <c r="BA66" s="322"/>
    </row>
    <row r="67" spans="1:53" s="323" customFormat="1" ht="50.15" customHeight="1">
      <c r="A67" s="637">
        <v>3</v>
      </c>
      <c r="B67" s="638">
        <v>3.1</v>
      </c>
      <c r="C67" s="639">
        <v>1</v>
      </c>
      <c r="D67" s="640" t="s">
        <v>440</v>
      </c>
      <c r="E67" s="640" t="s">
        <v>434</v>
      </c>
      <c r="F67" s="632" t="s">
        <v>13</v>
      </c>
      <c r="G67" s="632" t="s">
        <v>438</v>
      </c>
      <c r="H67" s="492">
        <v>2018</v>
      </c>
      <c r="I67" s="492">
        <v>2020</v>
      </c>
      <c r="J67" s="390" t="s">
        <v>52</v>
      </c>
      <c r="K67" s="633"/>
      <c r="L67" s="355">
        <f>5000</f>
        <v>5000</v>
      </c>
      <c r="M67" s="362"/>
      <c r="N67" s="263">
        <f>5000</f>
        <v>5000</v>
      </c>
      <c r="O67" s="263">
        <f>N67</f>
        <v>5000</v>
      </c>
      <c r="P67" s="597">
        <v>0</v>
      </c>
      <c r="Q67" s="634" t="s">
        <v>441</v>
      </c>
      <c r="R67" s="635">
        <v>0</v>
      </c>
      <c r="S67" s="635">
        <v>0</v>
      </c>
      <c r="T67" s="635">
        <v>0</v>
      </c>
      <c r="U67" s="636" t="s">
        <v>81</v>
      </c>
      <c r="V67" s="321"/>
      <c r="W67" s="322"/>
      <c r="X67" s="322"/>
      <c r="Y67" s="322"/>
      <c r="Z67" s="322"/>
      <c r="AA67" s="322"/>
      <c r="AB67" s="322"/>
      <c r="AC67" s="322"/>
      <c r="AD67" s="322"/>
      <c r="AE67" s="322"/>
      <c r="AF67" s="322"/>
      <c r="AG67" s="322"/>
      <c r="AH67" s="322"/>
      <c r="AI67" s="322"/>
      <c r="AJ67" s="322"/>
      <c r="AK67" s="322"/>
      <c r="AL67" s="322"/>
      <c r="AM67" s="322"/>
      <c r="AN67" s="322"/>
      <c r="AO67" s="322"/>
      <c r="AP67" s="322"/>
      <c r="AQ67" s="322"/>
      <c r="AR67" s="322"/>
      <c r="AS67" s="322"/>
      <c r="AT67" s="322"/>
      <c r="AU67" s="322"/>
      <c r="AV67" s="322"/>
      <c r="AW67" s="322"/>
      <c r="AX67" s="322"/>
      <c r="AY67" s="322"/>
      <c r="AZ67" s="322"/>
      <c r="BA67" s="322"/>
    </row>
    <row r="68" spans="1:53" s="308" customFormat="1" ht="50.15" customHeight="1">
      <c r="A68" s="637">
        <v>3</v>
      </c>
      <c r="B68" s="641">
        <v>3.1</v>
      </c>
      <c r="C68" s="639">
        <v>1</v>
      </c>
      <c r="D68" s="640" t="s">
        <v>442</v>
      </c>
      <c r="E68" s="640" t="s">
        <v>443</v>
      </c>
      <c r="F68" s="321" t="s">
        <v>13</v>
      </c>
      <c r="G68" s="642"/>
      <c r="H68" s="492">
        <v>2018</v>
      </c>
      <c r="I68" s="492">
        <v>2020</v>
      </c>
      <c r="J68" s="390" t="s">
        <v>61</v>
      </c>
      <c r="K68" s="640" t="s">
        <v>444</v>
      </c>
      <c r="L68" s="355">
        <v>15000</v>
      </c>
      <c r="M68" s="362"/>
      <c r="N68" s="263">
        <v>15000</v>
      </c>
      <c r="O68" s="131">
        <f>N68</f>
        <v>15000</v>
      </c>
      <c r="P68" s="364">
        <v>0</v>
      </c>
      <c r="Q68" s="643" t="s">
        <v>444</v>
      </c>
      <c r="R68" s="635">
        <v>0</v>
      </c>
      <c r="S68" s="635">
        <v>0</v>
      </c>
      <c r="T68" s="635">
        <v>0</v>
      </c>
      <c r="U68" s="636" t="s">
        <v>81</v>
      </c>
      <c r="V68" s="272"/>
      <c r="W68" s="307"/>
      <c r="X68" s="307"/>
      <c r="Y68" s="307"/>
      <c r="Z68" s="307"/>
      <c r="AA68" s="307"/>
      <c r="AB68" s="307"/>
      <c r="AC68" s="307"/>
      <c r="AD68" s="307"/>
      <c r="AE68" s="307"/>
      <c r="AF68" s="307"/>
      <c r="AG68" s="307"/>
      <c r="AH68" s="307"/>
      <c r="AI68" s="307"/>
      <c r="AJ68" s="307"/>
      <c r="AK68" s="307"/>
      <c r="AL68" s="307"/>
      <c r="AM68" s="307"/>
      <c r="AN68" s="307"/>
      <c r="AO68" s="307"/>
      <c r="AP68" s="307"/>
      <c r="AQ68" s="307"/>
      <c r="AR68" s="307"/>
      <c r="AS68" s="307"/>
      <c r="AT68" s="307"/>
      <c r="AU68" s="307"/>
      <c r="AV68" s="307"/>
      <c r="AW68" s="307"/>
      <c r="AX68" s="307"/>
      <c r="AY68" s="307"/>
      <c r="AZ68" s="307"/>
      <c r="BA68" s="307"/>
    </row>
    <row r="69" spans="1:53" s="308" customFormat="1" ht="50.15" customHeight="1">
      <c r="A69" s="644">
        <v>3</v>
      </c>
      <c r="B69" s="645">
        <v>3.1</v>
      </c>
      <c r="C69" s="646">
        <v>2</v>
      </c>
      <c r="D69" s="647" t="s">
        <v>445</v>
      </c>
      <c r="E69" s="647" t="s">
        <v>446</v>
      </c>
      <c r="F69" s="648" t="s">
        <v>13</v>
      </c>
      <c r="G69" s="649" t="s">
        <v>447</v>
      </c>
      <c r="H69" s="492">
        <v>2018</v>
      </c>
      <c r="I69" s="492">
        <v>2020</v>
      </c>
      <c r="J69" s="650" t="s">
        <v>61</v>
      </c>
      <c r="K69" s="647" t="s">
        <v>448</v>
      </c>
      <c r="L69" s="651">
        <v>20000</v>
      </c>
      <c r="M69" s="505"/>
      <c r="N69" s="652">
        <v>20000</v>
      </c>
      <c r="O69" s="507">
        <f>N69</f>
        <v>20000</v>
      </c>
      <c r="P69" s="508">
        <v>0</v>
      </c>
      <c r="Q69" s="653" t="s">
        <v>448</v>
      </c>
      <c r="R69" s="635">
        <v>0</v>
      </c>
      <c r="S69" s="635">
        <v>0</v>
      </c>
      <c r="T69" s="635">
        <v>0</v>
      </c>
      <c r="U69" s="636" t="s">
        <v>81</v>
      </c>
      <c r="V69" s="272"/>
      <c r="W69" s="307"/>
      <c r="X69" s="307"/>
      <c r="Y69" s="307"/>
      <c r="Z69" s="307"/>
      <c r="AA69" s="307"/>
      <c r="AB69" s="307"/>
      <c r="AC69" s="307"/>
      <c r="AD69" s="307"/>
      <c r="AE69" s="307"/>
      <c r="AF69" s="307"/>
      <c r="AG69" s="307"/>
      <c r="AH69" s="307"/>
      <c r="AI69" s="307"/>
      <c r="AJ69" s="307"/>
      <c r="AK69" s="307"/>
      <c r="AL69" s="307"/>
      <c r="AM69" s="307"/>
      <c r="AN69" s="307"/>
      <c r="AO69" s="307"/>
      <c r="AP69" s="307"/>
      <c r="AQ69" s="307"/>
      <c r="AR69" s="307"/>
      <c r="AS69" s="307"/>
      <c r="AT69" s="307"/>
      <c r="AU69" s="307"/>
      <c r="AV69" s="307"/>
      <c r="AW69" s="307"/>
      <c r="AX69" s="307"/>
      <c r="AY69" s="307"/>
      <c r="AZ69" s="307"/>
      <c r="BA69" s="307"/>
    </row>
    <row r="70" spans="1:53" ht="19" customHeight="1">
      <c r="A70" s="654"/>
      <c r="B70" s="655"/>
      <c r="C70" s="656"/>
      <c r="D70" s="657"/>
      <c r="E70" s="657"/>
      <c r="F70" s="658"/>
      <c r="G70" s="659"/>
      <c r="H70" s="660"/>
      <c r="I70" s="661"/>
      <c r="J70" s="662"/>
      <c r="K70" s="663"/>
      <c r="L70" s="1657" t="s">
        <v>449</v>
      </c>
      <c r="M70" s="1658"/>
      <c r="N70" s="607">
        <f>SUM(N65:N69)</f>
        <v>57500</v>
      </c>
      <c r="O70" s="525">
        <f>SUM(O65:O69)</f>
        <v>57500</v>
      </c>
      <c r="P70" s="525">
        <f>SUM(P65:P69)</f>
        <v>0</v>
      </c>
      <c r="Q70" s="657"/>
      <c r="R70" s="527"/>
      <c r="S70" s="527"/>
      <c r="T70" s="527"/>
      <c r="U70" s="528"/>
      <c r="V70" s="411"/>
    </row>
    <row r="71" spans="1:53" ht="17.5" customHeight="1">
      <c r="A71" s="664"/>
      <c r="B71" s="665"/>
      <c r="C71" s="666"/>
      <c r="D71" s="667"/>
      <c r="E71" s="668"/>
      <c r="F71" s="668"/>
      <c r="G71" s="668"/>
      <c r="H71" s="668"/>
      <c r="I71" s="1649"/>
      <c r="J71" s="1650"/>
      <c r="K71" s="669"/>
      <c r="L71" s="1651" t="s">
        <v>450</v>
      </c>
      <c r="M71" s="1652"/>
      <c r="N71" s="670">
        <f>N35+N56+N41+N49+N63+N70</f>
        <v>1579000</v>
      </c>
      <c r="O71" s="670">
        <f>O35+O56+O41+O49+O63+O70</f>
        <v>1549000</v>
      </c>
      <c r="P71" s="670">
        <f>P35+P56+P41+P49+P63+P70</f>
        <v>30000</v>
      </c>
      <c r="Q71" s="668"/>
      <c r="R71" s="671"/>
      <c r="S71" s="672"/>
      <c r="T71" s="672"/>
      <c r="U71" s="673"/>
      <c r="V71" s="674"/>
    </row>
    <row r="73" spans="1:53">
      <c r="H73" s="256"/>
    </row>
    <row r="75" spans="1:53">
      <c r="H75" s="256"/>
    </row>
    <row r="76" spans="1:53">
      <c r="F76" s="676"/>
      <c r="H76" s="676"/>
    </row>
  </sheetData>
  <autoFilter ref="A5:AD71"/>
  <mergeCells count="20">
    <mergeCell ref="I71:J71"/>
    <mergeCell ref="L71:M71"/>
    <mergeCell ref="A42:B42"/>
    <mergeCell ref="I49:J49"/>
    <mergeCell ref="L49:M49"/>
    <mergeCell ref="A50:B50"/>
    <mergeCell ref="I56:J56"/>
    <mergeCell ref="L56:M56"/>
    <mergeCell ref="A57:B57"/>
    <mergeCell ref="I63:J63"/>
    <mergeCell ref="L63:M63"/>
    <mergeCell ref="A64:B64"/>
    <mergeCell ref="L70:M70"/>
    <mergeCell ref="I41:J41"/>
    <mergeCell ref="L41:M41"/>
    <mergeCell ref="B1:I1"/>
    <mergeCell ref="A6:C6"/>
    <mergeCell ref="I35:J35"/>
    <mergeCell ref="L35:M35"/>
    <mergeCell ref="A36:B36"/>
  </mergeCells>
  <dataValidations count="4">
    <dataValidation type="list" allowBlank="1" showInputMessage="1" showErrorMessage="1" sqref="Q1:Q2">
      <formula1>$A$38:$A$73</formula1>
    </dataValidation>
    <dataValidation type="list" allowBlank="1" showInputMessage="1" showErrorMessage="1" sqref="C8:C24 C58:C59 C29:C32 C53 C71:C478 C44:C45 C34:C36 C55:C56 C38:C42 C50 C5 Q29 U20:U24 U5:U16 U29:U35 U43:U50 R53:T53 R5:T24 R29:T50 R55:T1048576 U57:U401 C62">
      <formula1>#REF!</formula1>
    </dataValidation>
    <dataValidation type="list" allowBlank="1" showInputMessage="1" showErrorMessage="1" sqref="U17:U19 U25:U28 U36 U51:U56">
      <formula1>"Audio, Blog, Book, Book Chapter, Brief, Brochure, Conference Paper, Conference Proceedings, Dataset, Equation, Image, Journal Article, Manual, Map, News Item/Press Item, Newsletter, Other, Poster, Presentation, Report, Software, Source Code, Template"</formula1>
    </dataValidation>
    <dataValidation type="list" allowBlank="1" showInputMessage="1" showErrorMessage="1" sqref="R54:T54 R51:T52 R25:T28">
      <formula1>"0,1,2"</formula1>
    </dataValidation>
  </dataValidation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2:AC30"/>
  <sheetViews>
    <sheetView topLeftCell="D15" zoomScale="90" zoomScaleNormal="90" workbookViewId="0">
      <selection activeCell="G20" sqref="G20"/>
    </sheetView>
  </sheetViews>
  <sheetFormatPr defaultColWidth="9.1796875" defaultRowHeight="14.5"/>
  <cols>
    <col min="1" max="1" width="6.08984375" style="677" customWidth="1"/>
    <col min="2" max="2" width="6.54296875" style="677" customWidth="1"/>
    <col min="3" max="3" width="7.453125" style="677" customWidth="1"/>
    <col min="4" max="4" width="28.453125" style="677" customWidth="1"/>
    <col min="5" max="5" width="16.81640625" style="677" customWidth="1"/>
    <col min="6" max="6" width="14.453125" style="677" customWidth="1"/>
    <col min="7" max="7" width="21.453125" style="677" customWidth="1"/>
    <col min="8" max="8" width="8" style="677" customWidth="1"/>
    <col min="9" max="9" width="7.08984375" style="677" customWidth="1"/>
    <col min="10" max="12" width="25.6328125" style="677" customWidth="1"/>
    <col min="13" max="13" width="11.81640625" style="677" customWidth="1"/>
    <col min="14" max="14" width="12.453125" style="678" customWidth="1"/>
    <col min="15" max="15" width="12.1796875" style="678" customWidth="1"/>
    <col min="16" max="16" width="30.54296875" style="677" customWidth="1"/>
    <col min="17" max="17" width="6.54296875" style="677" customWidth="1"/>
    <col min="18" max="18" width="6.453125" style="677" customWidth="1"/>
    <col min="19" max="19" width="6.36328125" style="677" customWidth="1"/>
    <col min="20" max="20" width="17" style="677" customWidth="1"/>
    <col min="21" max="21" width="10.81640625" style="679" customWidth="1"/>
    <col min="22" max="22" width="14.453125" style="677" customWidth="1"/>
    <col min="23" max="16384" width="9.1796875" style="677"/>
  </cols>
  <sheetData>
    <row r="2" spans="1:29" hidden="1">
      <c r="A2" s="677">
        <v>0</v>
      </c>
      <c r="B2" s="677">
        <v>1</v>
      </c>
      <c r="C2" s="677">
        <v>2</v>
      </c>
      <c r="E2" s="677" t="s">
        <v>52</v>
      </c>
      <c r="F2" s="677" t="s">
        <v>61</v>
      </c>
      <c r="G2" s="677" t="s">
        <v>451</v>
      </c>
    </row>
    <row r="3" spans="1:29" hidden="1">
      <c r="A3" s="680" t="s">
        <v>452</v>
      </c>
      <c r="B3" s="680" t="s">
        <v>453</v>
      </c>
      <c r="C3" s="680" t="s">
        <v>386</v>
      </c>
      <c r="D3" s="680" t="s">
        <v>454</v>
      </c>
      <c r="E3" s="680" t="s">
        <v>455</v>
      </c>
      <c r="F3" s="680" t="s">
        <v>456</v>
      </c>
      <c r="G3" s="680" t="s">
        <v>457</v>
      </c>
      <c r="H3" s="680" t="s">
        <v>458</v>
      </c>
      <c r="I3" s="680" t="s">
        <v>251</v>
      </c>
      <c r="J3" s="680" t="s">
        <v>459</v>
      </c>
      <c r="K3" s="680"/>
      <c r="L3" s="680"/>
      <c r="M3" s="680" t="s">
        <v>311</v>
      </c>
      <c r="N3" s="681" t="s">
        <v>374</v>
      </c>
      <c r="O3" s="681" t="s">
        <v>56</v>
      </c>
      <c r="P3" s="680" t="s">
        <v>460</v>
      </c>
      <c r="Q3" s="680" t="s">
        <v>431</v>
      </c>
      <c r="R3" s="680" t="s">
        <v>461</v>
      </c>
      <c r="S3" s="680" t="s">
        <v>462</v>
      </c>
      <c r="T3" s="680" t="s">
        <v>463</v>
      </c>
      <c r="U3" s="679" t="s">
        <v>464</v>
      </c>
      <c r="V3" s="680" t="s">
        <v>465</v>
      </c>
      <c r="W3" s="680" t="s">
        <v>466</v>
      </c>
      <c r="X3" s="680" t="s">
        <v>65</v>
      </c>
      <c r="Y3" s="680" t="s">
        <v>467</v>
      </c>
      <c r="Z3" s="680" t="s">
        <v>81</v>
      </c>
      <c r="AA3" s="680" t="s">
        <v>468</v>
      </c>
      <c r="AB3" s="680" t="s">
        <v>76</v>
      </c>
      <c r="AC3" s="680" t="s">
        <v>469</v>
      </c>
    </row>
    <row r="4" spans="1:29">
      <c r="G4" s="682"/>
    </row>
    <row r="5" spans="1:29" ht="21">
      <c r="B5" s="1670" t="s">
        <v>470</v>
      </c>
      <c r="C5" s="1670"/>
      <c r="D5" s="1670"/>
      <c r="E5" s="1670"/>
      <c r="F5" s="1670"/>
      <c r="G5" s="1670"/>
      <c r="H5" s="1670"/>
      <c r="I5" s="1670"/>
      <c r="J5" s="1670"/>
      <c r="K5" s="1670"/>
      <c r="L5" s="1670"/>
      <c r="M5" s="1670"/>
      <c r="N5" s="1670"/>
      <c r="O5" s="1670"/>
    </row>
    <row r="6" spans="1:29">
      <c r="G6" s="682"/>
    </row>
    <row r="9" spans="1:29" s="691" customFormat="1" ht="58">
      <c r="A9" s="683" t="s">
        <v>21</v>
      </c>
      <c r="B9" s="683" t="s">
        <v>22</v>
      </c>
      <c r="C9" s="683" t="s">
        <v>127</v>
      </c>
      <c r="D9" s="683" t="s">
        <v>24</v>
      </c>
      <c r="E9" s="683" t="s">
        <v>25</v>
      </c>
      <c r="F9" s="683" t="s">
        <v>26</v>
      </c>
      <c r="G9" s="683" t="s">
        <v>27</v>
      </c>
      <c r="H9" s="683" t="s">
        <v>28</v>
      </c>
      <c r="I9" s="683" t="s">
        <v>29</v>
      </c>
      <c r="J9" s="684" t="s">
        <v>128</v>
      </c>
      <c r="K9" s="685" t="s">
        <v>129</v>
      </c>
      <c r="L9" s="685" t="s">
        <v>130</v>
      </c>
      <c r="M9" s="684" t="s">
        <v>131</v>
      </c>
      <c r="N9" s="686" t="s">
        <v>35</v>
      </c>
      <c r="O9" s="686" t="s">
        <v>36</v>
      </c>
      <c r="P9" s="684" t="s">
        <v>37</v>
      </c>
      <c r="Q9" s="687" t="s">
        <v>38</v>
      </c>
      <c r="R9" s="687" t="s">
        <v>39</v>
      </c>
      <c r="S9" s="687" t="s">
        <v>40</v>
      </c>
      <c r="T9" s="688" t="s">
        <v>41</v>
      </c>
      <c r="U9" s="689" t="s">
        <v>471</v>
      </c>
      <c r="V9" s="690" t="s">
        <v>472</v>
      </c>
    </row>
    <row r="10" spans="1:29" s="700" customFormat="1" ht="18" customHeight="1">
      <c r="A10" s="692" t="s">
        <v>6</v>
      </c>
      <c r="B10" s="693"/>
      <c r="C10" s="693"/>
      <c r="D10" s="693"/>
      <c r="E10" s="693"/>
      <c r="F10" s="693"/>
      <c r="G10" s="693"/>
      <c r="H10" s="693"/>
      <c r="I10" s="693"/>
      <c r="J10" s="694"/>
      <c r="K10" s="695"/>
      <c r="L10" s="695"/>
      <c r="M10" s="694"/>
      <c r="N10" s="696"/>
      <c r="O10" s="696"/>
      <c r="P10" s="694"/>
      <c r="Q10" s="697"/>
      <c r="R10" s="697"/>
      <c r="S10" s="697"/>
      <c r="T10" s="697"/>
      <c r="U10" s="698"/>
      <c r="V10" s="699"/>
    </row>
    <row r="11" spans="1:29" s="707" customFormat="1" ht="50.15" customHeight="1">
      <c r="A11" s="701">
        <v>3</v>
      </c>
      <c r="B11" s="701">
        <v>3.1</v>
      </c>
      <c r="C11" s="701">
        <v>1</v>
      </c>
      <c r="D11" s="383" t="s">
        <v>473</v>
      </c>
      <c r="E11" s="701" t="s">
        <v>213</v>
      </c>
      <c r="F11" s="383" t="s">
        <v>6</v>
      </c>
      <c r="G11" s="383" t="s">
        <v>474</v>
      </c>
      <c r="H11" s="701">
        <v>2020</v>
      </c>
      <c r="I11" s="701">
        <v>2021</v>
      </c>
      <c r="J11" s="702" t="s">
        <v>475</v>
      </c>
      <c r="K11" s="383" t="s">
        <v>476</v>
      </c>
      <c r="L11" s="383" t="s">
        <v>477</v>
      </c>
      <c r="M11" s="703">
        <v>30000</v>
      </c>
      <c r="N11" s="703">
        <v>10000</v>
      </c>
      <c r="O11" s="704">
        <v>20000</v>
      </c>
      <c r="P11" s="383" t="s">
        <v>478</v>
      </c>
      <c r="Q11" s="701">
        <v>1</v>
      </c>
      <c r="R11" s="701">
        <v>1</v>
      </c>
      <c r="S11" s="701">
        <v>1</v>
      </c>
      <c r="T11" s="705" t="s">
        <v>81</v>
      </c>
      <c r="U11" s="706" t="s">
        <v>141</v>
      </c>
      <c r="V11" s="701"/>
    </row>
    <row r="12" spans="1:29" s="711" customFormat="1" ht="50.15" customHeight="1">
      <c r="A12" s="701">
        <v>3</v>
      </c>
      <c r="B12" s="701">
        <v>3.3</v>
      </c>
      <c r="C12" s="701">
        <v>1</v>
      </c>
      <c r="D12" s="383" t="s">
        <v>479</v>
      </c>
      <c r="E12" s="701" t="s">
        <v>480</v>
      </c>
      <c r="F12" s="701" t="s">
        <v>481</v>
      </c>
      <c r="G12" s="701" t="s">
        <v>482</v>
      </c>
      <c r="H12" s="701">
        <v>2020</v>
      </c>
      <c r="I12" s="701">
        <v>2021</v>
      </c>
      <c r="J12" s="383" t="s">
        <v>483</v>
      </c>
      <c r="K12" s="694" t="s">
        <v>484</v>
      </c>
      <c r="L12" s="694" t="s">
        <v>332</v>
      </c>
      <c r="M12" s="90">
        <v>25000</v>
      </c>
      <c r="N12" s="708">
        <f>M12</f>
        <v>25000</v>
      </c>
      <c r="O12" s="708">
        <v>0</v>
      </c>
      <c r="P12" s="694" t="s">
        <v>485</v>
      </c>
      <c r="Q12" s="693">
        <v>1</v>
      </c>
      <c r="R12" s="693">
        <v>1</v>
      </c>
      <c r="S12" s="693">
        <v>1</v>
      </c>
      <c r="T12" s="709" t="s">
        <v>81</v>
      </c>
      <c r="U12" s="698" t="s">
        <v>486</v>
      </c>
      <c r="V12" s="710" t="s">
        <v>487</v>
      </c>
    </row>
    <row r="13" spans="1:29" s="711" customFormat="1" ht="50.15" customHeight="1">
      <c r="A13" s="693">
        <v>3</v>
      </c>
      <c r="B13" s="693">
        <v>3.3</v>
      </c>
      <c r="C13" s="693">
        <v>1</v>
      </c>
      <c r="D13" s="712" t="s">
        <v>488</v>
      </c>
      <c r="E13" s="693" t="s">
        <v>313</v>
      </c>
      <c r="F13" s="693" t="s">
        <v>6</v>
      </c>
      <c r="G13" s="694" t="s">
        <v>295</v>
      </c>
      <c r="H13" s="701">
        <v>2020</v>
      </c>
      <c r="I13" s="701">
        <v>2021</v>
      </c>
      <c r="J13" s="694" t="s">
        <v>489</v>
      </c>
      <c r="K13" s="694" t="s">
        <v>490</v>
      </c>
      <c r="L13" s="694" t="s">
        <v>491</v>
      </c>
      <c r="M13" s="708">
        <v>30000</v>
      </c>
      <c r="N13" s="708">
        <v>10000</v>
      </c>
      <c r="O13" s="708">
        <v>20000</v>
      </c>
      <c r="P13" s="694" t="s">
        <v>492</v>
      </c>
      <c r="Q13" s="694">
        <v>2</v>
      </c>
      <c r="R13" s="693">
        <v>2</v>
      </c>
      <c r="S13" s="693">
        <v>1</v>
      </c>
      <c r="T13" s="709" t="s">
        <v>56</v>
      </c>
      <c r="U13" s="698" t="s">
        <v>141</v>
      </c>
      <c r="V13" s="693"/>
    </row>
    <row r="14" spans="1:29" s="700" customFormat="1" ht="50.15" customHeight="1">
      <c r="A14" s="694">
        <v>3</v>
      </c>
      <c r="B14" s="694">
        <v>3.3</v>
      </c>
      <c r="C14" s="694">
        <v>1</v>
      </c>
      <c r="D14" s="694" t="s">
        <v>493</v>
      </c>
      <c r="E14" s="694" t="s">
        <v>494</v>
      </c>
      <c r="F14" s="694" t="s">
        <v>6</v>
      </c>
      <c r="G14" s="694" t="s">
        <v>495</v>
      </c>
      <c r="H14" s="701">
        <v>2020</v>
      </c>
      <c r="I14" s="701">
        <v>2020</v>
      </c>
      <c r="J14" s="694" t="s">
        <v>496</v>
      </c>
      <c r="K14" s="694" t="s">
        <v>497</v>
      </c>
      <c r="L14" s="701"/>
      <c r="M14" s="713">
        <v>30000</v>
      </c>
      <c r="N14" s="703">
        <f>30000</f>
        <v>30000</v>
      </c>
      <c r="O14" s="703">
        <v>0</v>
      </c>
      <c r="P14" s="714" t="s">
        <v>498</v>
      </c>
      <c r="Q14" s="714">
        <v>1</v>
      </c>
      <c r="R14" s="714">
        <v>1</v>
      </c>
      <c r="S14" s="714">
        <v>2</v>
      </c>
      <c r="T14" s="715" t="s">
        <v>56</v>
      </c>
      <c r="U14" s="706" t="s">
        <v>499</v>
      </c>
      <c r="V14" s="716"/>
    </row>
    <row r="15" spans="1:29" s="700" customFormat="1" ht="18" customHeight="1">
      <c r="A15" s="717"/>
      <c r="B15" s="718"/>
      <c r="C15" s="718"/>
      <c r="D15" s="718"/>
      <c r="E15" s="718"/>
      <c r="F15" s="718"/>
      <c r="G15" s="719"/>
      <c r="H15" s="720"/>
      <c r="I15" s="720"/>
      <c r="J15" s="721"/>
      <c r="K15" s="722"/>
      <c r="L15" s="723" t="s">
        <v>91</v>
      </c>
      <c r="M15" s="724">
        <f>SUM(M11:M14)</f>
        <v>115000</v>
      </c>
      <c r="N15" s="724">
        <f>SUM(N11:N14)</f>
        <v>75000</v>
      </c>
      <c r="O15" s="724">
        <f>SUM(O11:O14)</f>
        <v>40000</v>
      </c>
      <c r="P15" s="725"/>
      <c r="Q15" s="725"/>
      <c r="R15" s="725"/>
      <c r="S15" s="725"/>
      <c r="T15" s="726"/>
      <c r="U15" s="727"/>
      <c r="V15" s="728"/>
    </row>
    <row r="16" spans="1:29" s="733" customFormat="1" ht="18" customHeight="1">
      <c r="A16" s="1671" t="s">
        <v>8</v>
      </c>
      <c r="B16" s="1672"/>
      <c r="C16" s="383"/>
      <c r="D16" s="383"/>
      <c r="E16" s="383"/>
      <c r="F16" s="383"/>
      <c r="G16" s="729"/>
      <c r="H16" s="730"/>
      <c r="I16" s="730"/>
      <c r="J16" s="383"/>
      <c r="K16" s="705"/>
      <c r="L16" s="731"/>
      <c r="M16" s="732"/>
      <c r="N16" s="732"/>
      <c r="O16" s="732"/>
      <c r="P16" s="714"/>
      <c r="Q16" s="714"/>
      <c r="R16" s="714"/>
      <c r="S16" s="714"/>
      <c r="T16" s="715"/>
      <c r="U16" s="706"/>
      <c r="V16" s="716"/>
    </row>
    <row r="17" spans="1:22" s="711" customFormat="1" ht="50.15" customHeight="1">
      <c r="A17" s="734">
        <v>3</v>
      </c>
      <c r="B17" s="735">
        <v>3.3</v>
      </c>
      <c r="C17" s="736">
        <v>1</v>
      </c>
      <c r="D17" s="737" t="s">
        <v>500</v>
      </c>
      <c r="E17" s="738" t="s">
        <v>380</v>
      </c>
      <c r="F17" s="734" t="s">
        <v>8</v>
      </c>
      <c r="G17" s="738" t="s">
        <v>501</v>
      </c>
      <c r="H17" s="701">
        <v>2020</v>
      </c>
      <c r="I17" s="701">
        <v>2020</v>
      </c>
      <c r="J17" s="739" t="s">
        <v>502</v>
      </c>
      <c r="K17" s="740" t="s">
        <v>503</v>
      </c>
      <c r="L17" s="694" t="s">
        <v>504</v>
      </c>
      <c r="M17" s="696">
        <v>25000</v>
      </c>
      <c r="N17" s="696">
        <f>25000</f>
        <v>25000</v>
      </c>
      <c r="O17" s="696">
        <v>0</v>
      </c>
      <c r="P17" s="694" t="s">
        <v>505</v>
      </c>
      <c r="Q17" s="694">
        <v>1</v>
      </c>
      <c r="R17" s="694">
        <v>1</v>
      </c>
      <c r="S17" s="694">
        <v>1</v>
      </c>
      <c r="T17" s="741" t="s">
        <v>56</v>
      </c>
      <c r="U17" s="698" t="s">
        <v>141</v>
      </c>
      <c r="V17" s="693"/>
    </row>
    <row r="18" spans="1:22" s="733" customFormat="1" ht="50.15" customHeight="1">
      <c r="A18" s="383"/>
      <c r="B18" s="383" t="s">
        <v>506</v>
      </c>
      <c r="C18" s="383" t="s">
        <v>507</v>
      </c>
      <c r="D18" s="383" t="s">
        <v>508</v>
      </c>
      <c r="E18" s="383" t="s">
        <v>509</v>
      </c>
      <c r="F18" s="383" t="s">
        <v>510</v>
      </c>
      <c r="G18" s="383" t="s">
        <v>511</v>
      </c>
      <c r="H18" s="701">
        <v>2020</v>
      </c>
      <c r="I18" s="701">
        <v>2021</v>
      </c>
      <c r="J18" s="383" t="s">
        <v>512</v>
      </c>
      <c r="K18" s="383" t="s">
        <v>513</v>
      </c>
      <c r="L18" s="383" t="s">
        <v>368</v>
      </c>
      <c r="M18" s="121">
        <v>60000</v>
      </c>
      <c r="N18" s="704">
        <f>M18</f>
        <v>60000</v>
      </c>
      <c r="O18" s="704">
        <v>0</v>
      </c>
      <c r="P18" s="383" t="s">
        <v>514</v>
      </c>
      <c r="Q18" s="383" t="s">
        <v>515</v>
      </c>
      <c r="R18" s="383" t="s">
        <v>515</v>
      </c>
      <c r="S18" s="383" t="s">
        <v>507</v>
      </c>
      <c r="T18" s="705" t="s">
        <v>516</v>
      </c>
      <c r="U18" s="706" t="s">
        <v>141</v>
      </c>
      <c r="V18" s="716"/>
    </row>
    <row r="19" spans="1:22" s="743" customFormat="1" ht="18" customHeight="1">
      <c r="A19" s="717"/>
      <c r="B19" s="718"/>
      <c r="C19" s="718"/>
      <c r="D19" s="718"/>
      <c r="E19" s="718"/>
      <c r="F19" s="718"/>
      <c r="G19" s="719"/>
      <c r="H19" s="718"/>
      <c r="I19" s="718"/>
      <c r="J19" s="718"/>
      <c r="K19" s="718"/>
      <c r="L19" s="719" t="s">
        <v>107</v>
      </c>
      <c r="M19" s="117">
        <f>SUM(M17:M18)</f>
        <v>85000</v>
      </c>
      <c r="N19" s="742">
        <f>SUM(N17:N18)</f>
        <v>85000</v>
      </c>
      <c r="O19" s="742">
        <f>SUM(O17:O18)</f>
        <v>0</v>
      </c>
      <c r="P19" s="718"/>
      <c r="Q19" s="718"/>
      <c r="R19" s="718"/>
      <c r="S19" s="718"/>
      <c r="T19" s="722"/>
      <c r="U19" s="727"/>
      <c r="V19" s="728"/>
    </row>
    <row r="20" spans="1:22" s="733" customFormat="1" ht="18" customHeight="1">
      <c r="A20" s="744" t="s">
        <v>9</v>
      </c>
      <c r="B20" s="383"/>
      <c r="C20" s="383"/>
      <c r="D20" s="383"/>
      <c r="E20" s="383"/>
      <c r="F20" s="383"/>
      <c r="G20" s="729"/>
      <c r="H20" s="383"/>
      <c r="I20" s="383"/>
      <c r="J20" s="383"/>
      <c r="K20" s="383"/>
      <c r="L20" s="729"/>
      <c r="M20" s="60"/>
      <c r="N20" s="745"/>
      <c r="O20" s="745"/>
      <c r="P20" s="383"/>
      <c r="Q20" s="383"/>
      <c r="R20" s="383"/>
      <c r="S20" s="383"/>
      <c r="T20" s="705"/>
      <c r="U20" s="706"/>
      <c r="V20" s="716"/>
    </row>
    <row r="21" spans="1:22" s="749" customFormat="1" ht="75" customHeight="1">
      <c r="A21" s="693">
        <v>3</v>
      </c>
      <c r="B21" s="693">
        <v>3.2</v>
      </c>
      <c r="C21" s="693">
        <v>1</v>
      </c>
      <c r="D21" s="694" t="s">
        <v>517</v>
      </c>
      <c r="E21" s="693" t="s">
        <v>402</v>
      </c>
      <c r="F21" s="693" t="s">
        <v>9</v>
      </c>
      <c r="G21" s="693" t="s">
        <v>518</v>
      </c>
      <c r="H21" s="701">
        <v>2020</v>
      </c>
      <c r="I21" s="701">
        <v>2021</v>
      </c>
      <c r="J21" s="694" t="s">
        <v>519</v>
      </c>
      <c r="K21" s="746" t="s">
        <v>520</v>
      </c>
      <c r="L21" s="694" t="s">
        <v>521</v>
      </c>
      <c r="M21" s="90">
        <v>30000</v>
      </c>
      <c r="N21" s="708">
        <f>20000</f>
        <v>20000</v>
      </c>
      <c r="O21" s="708">
        <v>10000</v>
      </c>
      <c r="P21" s="694" t="s">
        <v>522</v>
      </c>
      <c r="Q21" s="693">
        <v>2</v>
      </c>
      <c r="R21" s="693">
        <v>1</v>
      </c>
      <c r="S21" s="693">
        <v>1</v>
      </c>
      <c r="T21" s="709" t="s">
        <v>81</v>
      </c>
      <c r="U21" s="747" t="s">
        <v>523</v>
      </c>
      <c r="V21" s="748"/>
    </row>
    <row r="22" spans="1:22" s="751" customFormat="1" ht="75" customHeight="1">
      <c r="A22" s="383">
        <v>3</v>
      </c>
      <c r="B22" s="383">
        <v>3.1</v>
      </c>
      <c r="C22" s="383">
        <v>1</v>
      </c>
      <c r="D22" s="383" t="s">
        <v>524</v>
      </c>
      <c r="E22" s="383" t="s">
        <v>525</v>
      </c>
      <c r="F22" s="383" t="s">
        <v>9</v>
      </c>
      <c r="G22" s="383" t="s">
        <v>526</v>
      </c>
      <c r="H22" s="701">
        <v>2020</v>
      </c>
      <c r="I22" s="701">
        <v>2021</v>
      </c>
      <c r="J22" s="383" t="s">
        <v>527</v>
      </c>
      <c r="K22" s="383" t="s">
        <v>528</v>
      </c>
      <c r="L22" s="750" t="s">
        <v>406</v>
      </c>
      <c r="M22" s="704">
        <f>30000</f>
        <v>30000</v>
      </c>
      <c r="N22" s="704">
        <f>M22</f>
        <v>30000</v>
      </c>
      <c r="O22" s="704">
        <v>0</v>
      </c>
      <c r="P22" s="383" t="s">
        <v>529</v>
      </c>
      <c r="Q22" s="383">
        <v>1</v>
      </c>
      <c r="R22" s="383">
        <v>1</v>
      </c>
      <c r="S22" s="383">
        <v>0</v>
      </c>
      <c r="T22" s="705" t="s">
        <v>81</v>
      </c>
      <c r="U22" s="706" t="s">
        <v>141</v>
      </c>
      <c r="V22" s="383"/>
    </row>
    <row r="23" spans="1:22" s="733" customFormat="1" ht="75" customHeight="1">
      <c r="A23" s="752">
        <v>3</v>
      </c>
      <c r="B23" s="701">
        <v>3.2</v>
      </c>
      <c r="C23" s="753">
        <v>1</v>
      </c>
      <c r="D23" s="754" t="s">
        <v>530</v>
      </c>
      <c r="E23" s="702" t="s">
        <v>531</v>
      </c>
      <c r="F23" s="383" t="s">
        <v>9</v>
      </c>
      <c r="G23" s="701" t="s">
        <v>532</v>
      </c>
      <c r="H23" s="755">
        <v>2020</v>
      </c>
      <c r="I23" s="755">
        <v>2021</v>
      </c>
      <c r="J23" s="694" t="s">
        <v>533</v>
      </c>
      <c r="K23" s="694" t="s">
        <v>534</v>
      </c>
      <c r="L23" s="756" t="s">
        <v>535</v>
      </c>
      <c r="M23" s="121">
        <v>35000</v>
      </c>
      <c r="N23" s="704">
        <f>M23</f>
        <v>35000</v>
      </c>
      <c r="O23" s="704">
        <v>0</v>
      </c>
      <c r="P23" s="383" t="s">
        <v>534</v>
      </c>
      <c r="Q23" s="383">
        <v>0</v>
      </c>
      <c r="R23" s="383">
        <v>0</v>
      </c>
      <c r="S23" s="383">
        <v>1</v>
      </c>
      <c r="T23" s="705" t="s">
        <v>536</v>
      </c>
      <c r="U23" s="706" t="s">
        <v>537</v>
      </c>
      <c r="V23" s="716"/>
    </row>
    <row r="24" spans="1:22" s="733" customFormat="1" ht="18" customHeight="1">
      <c r="A24" s="757"/>
      <c r="B24" s="758"/>
      <c r="C24" s="759"/>
      <c r="D24" s="760"/>
      <c r="E24" s="761"/>
      <c r="F24" s="718"/>
      <c r="G24" s="723"/>
      <c r="H24" s="762"/>
      <c r="I24" s="762"/>
      <c r="J24" s="718"/>
      <c r="K24" s="718"/>
      <c r="L24" s="719" t="s">
        <v>124</v>
      </c>
      <c r="M24" s="117">
        <f>SUM(M21:M23)</f>
        <v>95000</v>
      </c>
      <c r="N24" s="742">
        <f>SUM(N21:N23)</f>
        <v>85000</v>
      </c>
      <c r="O24" s="742">
        <f>SUM(O21:O23)</f>
        <v>10000</v>
      </c>
      <c r="P24" s="718"/>
      <c r="Q24" s="718"/>
      <c r="R24" s="718"/>
      <c r="S24" s="718"/>
      <c r="T24" s="722"/>
      <c r="U24" s="727"/>
      <c r="V24" s="728"/>
    </row>
    <row r="25" spans="1:22" s="733" customFormat="1" ht="18" customHeight="1">
      <c r="A25" s="763" t="s">
        <v>12</v>
      </c>
      <c r="B25" s="701"/>
      <c r="C25" s="753"/>
      <c r="D25" s="754"/>
      <c r="E25" s="764"/>
      <c r="F25" s="383"/>
      <c r="G25" s="731"/>
      <c r="H25" s="765"/>
      <c r="I25" s="765"/>
      <c r="J25" s="383"/>
      <c r="K25" s="383"/>
      <c r="L25" s="729"/>
      <c r="M25" s="60"/>
      <c r="N25" s="745"/>
      <c r="O25" s="745"/>
      <c r="P25" s="383"/>
      <c r="Q25" s="383"/>
      <c r="R25" s="383"/>
      <c r="S25" s="383"/>
      <c r="T25" s="705"/>
      <c r="U25" s="706"/>
      <c r="V25" s="716"/>
    </row>
    <row r="26" spans="1:22" s="711" customFormat="1" ht="75" customHeight="1">
      <c r="A26" s="694">
        <v>3</v>
      </c>
      <c r="B26" s="694">
        <v>3.3</v>
      </c>
      <c r="C26" s="694">
        <v>1</v>
      </c>
      <c r="D26" s="694" t="s">
        <v>538</v>
      </c>
      <c r="E26" s="694" t="s">
        <v>539</v>
      </c>
      <c r="F26" s="694" t="s">
        <v>12</v>
      </c>
      <c r="G26" s="694" t="s">
        <v>540</v>
      </c>
      <c r="H26" s="701">
        <v>2020</v>
      </c>
      <c r="I26" s="701">
        <v>2020</v>
      </c>
      <c r="J26" s="694" t="s">
        <v>541</v>
      </c>
      <c r="K26" s="694" t="s">
        <v>542</v>
      </c>
      <c r="L26" s="694" t="s">
        <v>543</v>
      </c>
      <c r="M26" s="696">
        <v>10000</v>
      </c>
      <c r="N26" s="696">
        <v>10000</v>
      </c>
      <c r="O26" s="696">
        <v>0</v>
      </c>
      <c r="P26" s="694" t="s">
        <v>544</v>
      </c>
      <c r="Q26" s="694">
        <v>0</v>
      </c>
      <c r="R26" s="694">
        <v>0</v>
      </c>
      <c r="S26" s="694">
        <v>0</v>
      </c>
      <c r="T26" s="741" t="s">
        <v>81</v>
      </c>
      <c r="U26" s="698" t="s">
        <v>141</v>
      </c>
      <c r="V26" s="693"/>
    </row>
    <row r="27" spans="1:22" s="707" customFormat="1" ht="75" customHeight="1">
      <c r="A27" s="383">
        <v>3</v>
      </c>
      <c r="B27" s="383">
        <v>3.3</v>
      </c>
      <c r="C27" s="383">
        <v>2</v>
      </c>
      <c r="D27" s="383" t="s">
        <v>423</v>
      </c>
      <c r="E27" s="383" t="s">
        <v>545</v>
      </c>
      <c r="F27" s="383" t="s">
        <v>12</v>
      </c>
      <c r="G27" s="383"/>
      <c r="H27" s="701">
        <v>2020</v>
      </c>
      <c r="I27" s="701">
        <v>2021</v>
      </c>
      <c r="J27" s="383" t="s">
        <v>546</v>
      </c>
      <c r="K27" s="383" t="s">
        <v>547</v>
      </c>
      <c r="L27" s="383" t="s">
        <v>423</v>
      </c>
      <c r="M27" s="704">
        <f>10000</f>
        <v>10000</v>
      </c>
      <c r="N27" s="704">
        <f>M27</f>
        <v>10000</v>
      </c>
      <c r="O27" s="704">
        <v>0</v>
      </c>
      <c r="P27" s="383" t="s">
        <v>548</v>
      </c>
      <c r="Q27" s="383">
        <v>0</v>
      </c>
      <c r="R27" s="383">
        <v>1</v>
      </c>
      <c r="S27" s="383">
        <v>0</v>
      </c>
      <c r="T27" s="705" t="s">
        <v>65</v>
      </c>
      <c r="U27" s="706" t="s">
        <v>141</v>
      </c>
      <c r="V27" s="766"/>
    </row>
    <row r="28" spans="1:22" s="711" customFormat="1" ht="18" customHeight="1">
      <c r="A28" s="718"/>
      <c r="B28" s="718"/>
      <c r="C28" s="718"/>
      <c r="D28" s="718"/>
      <c r="E28" s="718"/>
      <c r="F28" s="718"/>
      <c r="G28" s="719"/>
      <c r="H28" s="767"/>
      <c r="I28" s="767"/>
      <c r="J28" s="718"/>
      <c r="K28" s="718"/>
      <c r="L28" s="719" t="s">
        <v>432</v>
      </c>
      <c r="M28" s="742">
        <f>SUM(M26:M27)</f>
        <v>20000</v>
      </c>
      <c r="N28" s="742">
        <f>SUM(N26:N27)</f>
        <v>20000</v>
      </c>
      <c r="O28" s="742">
        <f>SUM(O26:O27)</f>
        <v>0</v>
      </c>
      <c r="P28" s="718"/>
      <c r="Q28" s="718"/>
      <c r="R28" s="718"/>
      <c r="S28" s="718"/>
      <c r="T28" s="722"/>
      <c r="U28" s="727"/>
      <c r="V28" s="768"/>
    </row>
    <row r="29" spans="1:22" s="700" customFormat="1" ht="18" customHeight="1">
      <c r="A29" s="769"/>
      <c r="B29" s="769"/>
      <c r="C29" s="769"/>
      <c r="D29" s="769"/>
      <c r="E29" s="769"/>
      <c r="F29" s="1673"/>
      <c r="G29" s="1674"/>
      <c r="H29" s="769"/>
      <c r="I29" s="769"/>
      <c r="J29" s="769"/>
      <c r="K29" s="769"/>
      <c r="L29" s="770" t="s">
        <v>549</v>
      </c>
      <c r="M29" s="771">
        <f>M15+M19+M24+M28</f>
        <v>315000</v>
      </c>
      <c r="N29" s="771">
        <f>N15+N19+N24+N28</f>
        <v>265000</v>
      </c>
      <c r="O29" s="771">
        <f>O15+O19+O24+O28</f>
        <v>50000</v>
      </c>
      <c r="P29" s="772"/>
      <c r="Q29" s="769"/>
      <c r="R29" s="769"/>
      <c r="S29" s="769"/>
      <c r="T29" s="773"/>
      <c r="U29" s="774"/>
      <c r="V29" s="769"/>
    </row>
    <row r="30" spans="1:22" s="700" customFormat="1">
      <c r="M30" s="775"/>
      <c r="N30" s="776"/>
      <c r="O30" s="776"/>
      <c r="U30" s="777"/>
    </row>
  </sheetData>
  <mergeCells count="3">
    <mergeCell ref="B5:O5"/>
    <mergeCell ref="A16:B16"/>
    <mergeCell ref="F29:G29"/>
  </mergeCells>
  <dataValidations count="5">
    <dataValidation type="list" allowBlank="1" showInputMessage="1" showErrorMessage="1" sqref="C12:C13">
      <formula1>$B$2:$C$2</formula1>
    </dataValidation>
    <dataValidation type="list" allowBlank="1" showInputMessage="1" showErrorMessage="1" sqref="Q29:S1048576 R13:S13 Q14:S17 Q21:S22 Q26:S26 Q9:S12">
      <formula1>$A$2:$C$2</formula1>
    </dataValidation>
    <dataValidation type="list" allowBlank="1" showInputMessage="1" showErrorMessage="1" sqref="T330:T396">
      <formula1>$A$3:$AB$3</formula1>
    </dataValidation>
    <dataValidation type="list" allowBlank="1" showInputMessage="1" showErrorMessage="1" sqref="T29:T329 T21:T22 T26 T9:T17">
      <formula1>$A$3:$AC$3</formula1>
    </dataValidation>
    <dataValidation type="list" allowBlank="1" showInputMessage="1" showErrorMessage="1" sqref="P4:P6">
      <formula1>$A$34:$A$62</formula1>
    </dataValidation>
  </dataValidation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26"/>
  <sheetViews>
    <sheetView topLeftCell="A7" zoomScaleNormal="100" workbookViewId="0">
      <pane xSplit="1" topLeftCell="B1" activePane="topRight" state="frozen"/>
      <selection activeCell="A6" sqref="A6"/>
      <selection pane="topRight" activeCell="A23" sqref="A23"/>
    </sheetView>
  </sheetViews>
  <sheetFormatPr defaultColWidth="8.7265625" defaultRowHeight="14.5"/>
  <cols>
    <col min="1" max="1" width="26.1796875" style="2" customWidth="1"/>
    <col min="2" max="4" width="11.26953125" style="2" customWidth="1"/>
    <col min="5" max="16384" width="8.7265625" style="2"/>
  </cols>
  <sheetData>
    <row r="1" spans="1:4" ht="15.5">
      <c r="A1" s="1"/>
      <c r="B1" s="1"/>
      <c r="C1" s="1"/>
      <c r="D1" s="1"/>
    </row>
    <row r="2" spans="1:4" ht="15.5">
      <c r="A2" s="1"/>
      <c r="B2" s="1"/>
      <c r="C2" s="1"/>
      <c r="D2" s="1"/>
    </row>
    <row r="3" spans="1:4" ht="15.5">
      <c r="A3" s="1"/>
      <c r="B3" s="1"/>
      <c r="C3" s="1"/>
      <c r="D3" s="1"/>
    </row>
    <row r="4" spans="1:4" ht="15.5">
      <c r="A4" s="1613" t="s">
        <v>550</v>
      </c>
      <c r="B4" s="1613"/>
      <c r="C4" s="1613"/>
      <c r="D4" s="1613"/>
    </row>
    <row r="5" spans="1:4" ht="16" thickBot="1">
      <c r="A5" s="3"/>
      <c r="B5" s="3"/>
      <c r="C5" s="3"/>
      <c r="D5" s="3"/>
    </row>
    <row r="6" spans="1:4" ht="76" customHeight="1">
      <c r="A6" s="4" t="s">
        <v>1</v>
      </c>
      <c r="B6" s="1614" t="s">
        <v>551</v>
      </c>
      <c r="C6" s="1614"/>
      <c r="D6" s="1614"/>
    </row>
    <row r="7" spans="1:4" ht="22" customHeight="1">
      <c r="A7" s="5"/>
      <c r="B7" s="6" t="s">
        <v>3</v>
      </c>
      <c r="C7" s="6" t="s">
        <v>4</v>
      </c>
      <c r="D7" s="6" t="s">
        <v>5</v>
      </c>
    </row>
    <row r="8" spans="1:4" ht="15.5">
      <c r="A8" s="7" t="s">
        <v>6</v>
      </c>
      <c r="B8" s="8">
        <f>[1]FP4_activities2020!O92+[1]FP4_activities2020!P92</f>
        <v>1697000</v>
      </c>
      <c r="C8" s="8">
        <f>[1]FP4_addl_activities2020!N13+[1]FP4_addl_activities2020!O13</f>
        <v>292000</v>
      </c>
      <c r="D8" s="9">
        <f>B8+C8</f>
        <v>1989000</v>
      </c>
    </row>
    <row r="9" spans="1:4" ht="15.5">
      <c r="A9" s="7" t="s">
        <v>7</v>
      </c>
      <c r="B9" s="8">
        <f>[1]FP4_activities2020!O104+[1]FP4_activities2020!P104</f>
        <v>315500</v>
      </c>
      <c r="C9" s="8">
        <f>0</f>
        <v>0</v>
      </c>
      <c r="D9" s="9">
        <f t="shared" ref="D9:D16" si="0">B9+C9</f>
        <v>315500</v>
      </c>
    </row>
    <row r="10" spans="1:4" ht="15.5">
      <c r="A10" s="7" t="s">
        <v>8</v>
      </c>
      <c r="B10" s="8">
        <v>0</v>
      </c>
      <c r="C10" s="8">
        <v>0</v>
      </c>
      <c r="D10" s="9">
        <f t="shared" si="0"/>
        <v>0</v>
      </c>
    </row>
    <row r="11" spans="1:4" ht="15.5">
      <c r="A11" s="7" t="s">
        <v>9</v>
      </c>
      <c r="B11" s="8">
        <f>[1]FP4_activities2020!O120+[1]FP4_activities2020!P120</f>
        <v>325000</v>
      </c>
      <c r="C11" s="8">
        <v>0</v>
      </c>
      <c r="D11" s="9">
        <f t="shared" si="0"/>
        <v>325000</v>
      </c>
    </row>
    <row r="12" spans="1:4" ht="15.5">
      <c r="A12" s="7" t="s">
        <v>10</v>
      </c>
      <c r="B12" s="8">
        <f>[1]FP4_activities2020!O124+[1]FP4_activities2020!P124</f>
        <v>80000</v>
      </c>
      <c r="C12" s="8">
        <v>0</v>
      </c>
      <c r="D12" s="9">
        <f t="shared" si="0"/>
        <v>80000</v>
      </c>
    </row>
    <row r="13" spans="1:4" ht="15.5">
      <c r="A13" s="7" t="s">
        <v>11</v>
      </c>
      <c r="B13" s="8">
        <f>[1]FP4_activities2020!O127+[1]FP4_activities2020!P127</f>
        <v>70000</v>
      </c>
      <c r="C13" s="8">
        <v>0</v>
      </c>
      <c r="D13" s="9">
        <f t="shared" si="0"/>
        <v>70000</v>
      </c>
    </row>
    <row r="14" spans="1:4" ht="15.5">
      <c r="A14" s="7" t="s">
        <v>12</v>
      </c>
      <c r="B14" s="8">
        <f>[1]FP4_activities2020!O134+[1]FP4_activities2020!P134</f>
        <v>60000</v>
      </c>
      <c r="C14" s="8">
        <v>0</v>
      </c>
      <c r="D14" s="9">
        <f t="shared" si="0"/>
        <v>60000</v>
      </c>
    </row>
    <row r="15" spans="1:4" ht="15.5">
      <c r="A15" s="7" t="s">
        <v>13</v>
      </c>
      <c r="B15" s="8">
        <f>[1]FP4_activities2020!O137+[1]FP4_activities2020!P137</f>
        <v>2500</v>
      </c>
      <c r="C15" s="8">
        <f>[1]FP4_addl_activities2020!N16+[1]FP4_addl_activities2020!O16</f>
        <v>13000</v>
      </c>
      <c r="D15" s="9">
        <f t="shared" si="0"/>
        <v>15500</v>
      </c>
    </row>
    <row r="16" spans="1:4" ht="15.5">
      <c r="A16" s="7" t="s">
        <v>14</v>
      </c>
      <c r="B16" s="8">
        <v>0</v>
      </c>
      <c r="C16" s="8">
        <f>[1]FP4_addl_activities2020!N19+[1]FP4_addl_activities2020!O19</f>
        <v>40000</v>
      </c>
      <c r="D16" s="9">
        <f t="shared" si="0"/>
        <v>40000</v>
      </c>
    </row>
    <row r="17" spans="1:5" ht="21" customHeight="1">
      <c r="A17" s="10" t="s">
        <v>15</v>
      </c>
      <c r="B17" s="11">
        <f>SUM(B8:B16)</f>
        <v>2550000</v>
      </c>
      <c r="C17" s="11">
        <f>SUM(C8:C16)</f>
        <v>345000</v>
      </c>
      <c r="D17" s="12">
        <f>SUM(D8:D16)</f>
        <v>2895000</v>
      </c>
    </row>
    <row r="18" spans="1:5" ht="21" customHeight="1">
      <c r="A18" s="10" t="s">
        <v>16</v>
      </c>
      <c r="B18" s="11">
        <f>[1]Calculations_CoA_FPs!J6</f>
        <v>156875</v>
      </c>
      <c r="C18" s="11">
        <v>0</v>
      </c>
      <c r="D18" s="12">
        <f>SUM(B18:C18)</f>
        <v>156875</v>
      </c>
    </row>
    <row r="19" spans="1:5" ht="16" thickBot="1">
      <c r="A19" s="13" t="s">
        <v>19</v>
      </c>
      <c r="B19" s="14">
        <f>SUM(B17:B18)</f>
        <v>2706875</v>
      </c>
      <c r="C19" s="14">
        <f>SUM(C17:C18)</f>
        <v>345000</v>
      </c>
      <c r="D19" s="15">
        <f>SUM(D17:D18)</f>
        <v>3051875</v>
      </c>
    </row>
    <row r="21" spans="1:5">
      <c r="B21" s="16"/>
      <c r="C21" s="16"/>
      <c r="D21" s="16"/>
    </row>
    <row r="26" spans="1:5">
      <c r="E26" s="16"/>
    </row>
  </sheetData>
  <mergeCells count="2">
    <mergeCell ref="A4:D4"/>
    <mergeCell ref="B6:D6"/>
  </mergeCells>
  <pageMargins left="0.7" right="0.7" top="0.75" bottom="0.75" header="0.3" footer="0.3"/>
  <pageSetup paperSize="9" fitToHeight="0" orientation="landscape" r:id="rId1"/>
  <headerFooter>
    <oddHeader xml:space="preserve">&amp;C&amp;D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4:D11"/>
  <sheetViews>
    <sheetView zoomScaleNormal="100" zoomScalePageLayoutView="160" workbookViewId="0">
      <selection activeCell="C7" sqref="C7"/>
    </sheetView>
  </sheetViews>
  <sheetFormatPr defaultColWidth="8.81640625" defaultRowHeight="14.5"/>
  <cols>
    <col min="1" max="2" width="8.81640625" style="1361"/>
    <col min="3" max="3" width="26.453125" style="1361" customWidth="1"/>
    <col min="4" max="4" width="12.36328125" style="1361" customWidth="1"/>
    <col min="5" max="16384" width="8.81640625" style="1361"/>
  </cols>
  <sheetData>
    <row r="4" spans="3:4" s="1474" customFormat="1"/>
    <row r="5" spans="3:4" s="1474" customFormat="1"/>
    <row r="6" spans="3:4" s="1474" customFormat="1">
      <c r="C6" s="1675" t="s">
        <v>552</v>
      </c>
      <c r="D6" s="1675"/>
    </row>
    <row r="7" spans="3:4" s="1474" customFormat="1">
      <c r="C7" s="1475" t="s">
        <v>1563</v>
      </c>
      <c r="D7" s="89">
        <f>[5]FP4_activities2020!N138</f>
        <v>2550000</v>
      </c>
    </row>
    <row r="8" spans="3:4" s="1474" customFormat="1">
      <c r="C8" s="1476" t="s">
        <v>1562</v>
      </c>
      <c r="D8" s="89">
        <f>[5]FP4_addl_activities2020!M20</f>
        <v>40000</v>
      </c>
    </row>
    <row r="9" spans="3:4" s="1474" customFormat="1" ht="29">
      <c r="C9" s="1477" t="s">
        <v>1566</v>
      </c>
      <c r="D9" s="461">
        <f>D7+D8</f>
        <v>2590000</v>
      </c>
    </row>
    <row r="10" spans="3:4" s="1474" customFormat="1">
      <c r="C10" s="1478" t="s">
        <v>1567</v>
      </c>
      <c r="D10" s="364">
        <f>[1]Calculations_CoA_FPs!J6</f>
        <v>156875</v>
      </c>
    </row>
    <row r="11" spans="3:4" s="1474" customFormat="1">
      <c r="C11" s="1479" t="s">
        <v>1568</v>
      </c>
      <c r="D11" s="1480">
        <f>D9+D10</f>
        <v>2746875</v>
      </c>
    </row>
  </sheetData>
  <mergeCells count="1">
    <mergeCell ref="C6:D6"/>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3:X155"/>
  <sheetViews>
    <sheetView zoomScaleNormal="100" zoomScaleSheetLayoutView="106" zoomScalePageLayoutView="77" workbookViewId="0">
      <pane xSplit="4" topLeftCell="E1" activePane="topRight" state="frozen"/>
      <selection pane="topRight" activeCell="D3" sqref="D3:E3"/>
    </sheetView>
  </sheetViews>
  <sheetFormatPr defaultColWidth="8.81640625" defaultRowHeight="14.5"/>
  <cols>
    <col min="1" max="2" width="5.54296875" style="778" customWidth="1"/>
    <col min="3" max="3" width="7.1796875" style="778" customWidth="1"/>
    <col min="4" max="4" width="28.81640625" style="782" customWidth="1"/>
    <col min="5" max="5" width="16.453125" style="782" customWidth="1"/>
    <col min="6" max="6" width="11.54296875" style="781" customWidth="1"/>
    <col min="7" max="7" width="16" style="781" customWidth="1"/>
    <col min="8" max="8" width="7.08984375" style="1069" customWidth="1"/>
    <col min="9" max="9" width="7.26953125" style="1069" customWidth="1"/>
    <col min="10" max="10" width="8" style="781" customWidth="1"/>
    <col min="11" max="11" width="17.7265625" style="782" customWidth="1"/>
    <col min="12" max="12" width="11.90625" style="1070" hidden="1" customWidth="1"/>
    <col min="13" max="13" width="17" style="782" customWidth="1"/>
    <col min="14" max="14" width="11.81640625" style="784" customWidth="1"/>
    <col min="15" max="15" width="12.453125" style="21" customWidth="1"/>
    <col min="16" max="16" width="13.7265625" style="785" customWidth="1"/>
    <col min="17" max="17" width="19.81640625" style="782" customWidth="1"/>
    <col min="18" max="20" width="4.6328125" style="786" customWidth="1"/>
    <col min="21" max="21" width="12.7265625" style="787" customWidth="1"/>
    <col min="22" max="22" width="15.453125" style="782" customWidth="1"/>
    <col min="23" max="23" width="18.08984375" style="788" customWidth="1"/>
    <col min="24" max="24" width="17.81640625" style="788" customWidth="1"/>
    <col min="25" max="16384" width="8.81640625" style="788"/>
  </cols>
  <sheetData>
    <row r="3" spans="1:24" ht="18.5">
      <c r="D3" s="1691" t="s">
        <v>552</v>
      </c>
      <c r="E3" s="1691"/>
      <c r="F3" s="779"/>
      <c r="G3" s="779"/>
      <c r="H3" s="780"/>
      <c r="I3" s="780"/>
      <c r="L3" s="783"/>
    </row>
    <row r="6" spans="1:24" s="798" customFormat="1" ht="59.5" customHeight="1">
      <c r="A6" s="789" t="s">
        <v>21</v>
      </c>
      <c r="B6" s="789" t="s">
        <v>22</v>
      </c>
      <c r="C6" s="789" t="s">
        <v>553</v>
      </c>
      <c r="D6" s="789" t="s">
        <v>24</v>
      </c>
      <c r="E6" s="789" t="s">
        <v>25</v>
      </c>
      <c r="F6" s="789" t="s">
        <v>26</v>
      </c>
      <c r="G6" s="789" t="s">
        <v>27</v>
      </c>
      <c r="H6" s="790" t="s">
        <v>28</v>
      </c>
      <c r="I6" s="790" t="s">
        <v>29</v>
      </c>
      <c r="J6" s="791" t="s">
        <v>30</v>
      </c>
      <c r="K6" s="789" t="s">
        <v>128</v>
      </c>
      <c r="L6" s="792" t="s">
        <v>554</v>
      </c>
      <c r="M6" s="789" t="s">
        <v>33</v>
      </c>
      <c r="N6" s="793" t="s">
        <v>34</v>
      </c>
      <c r="O6" s="794" t="s">
        <v>35</v>
      </c>
      <c r="P6" s="795" t="s">
        <v>36</v>
      </c>
      <c r="Q6" s="796" t="s">
        <v>37</v>
      </c>
      <c r="R6" s="797" t="s">
        <v>38</v>
      </c>
      <c r="S6" s="797" t="s">
        <v>39</v>
      </c>
      <c r="T6" s="797" t="s">
        <v>40</v>
      </c>
      <c r="U6" s="789" t="s">
        <v>555</v>
      </c>
      <c r="V6" s="789" t="s">
        <v>556</v>
      </c>
      <c r="W6" s="797" t="s">
        <v>557</v>
      </c>
      <c r="X6" s="789" t="s">
        <v>558</v>
      </c>
    </row>
    <row r="7" spans="1:24" s="814" customFormat="1" ht="18" customHeight="1">
      <c r="A7" s="1692" t="s">
        <v>6</v>
      </c>
      <c r="B7" s="1693"/>
      <c r="C7" s="799"/>
      <c r="D7" s="800"/>
      <c r="E7" s="801"/>
      <c r="F7" s="802"/>
      <c r="G7" s="802"/>
      <c r="H7" s="803"/>
      <c r="I7" s="803"/>
      <c r="J7" s="804"/>
      <c r="K7" s="801"/>
      <c r="L7" s="805"/>
      <c r="M7" s="801"/>
      <c r="N7" s="806"/>
      <c r="O7" s="807"/>
      <c r="P7" s="808"/>
      <c r="Q7" s="809"/>
      <c r="R7" s="810"/>
      <c r="S7" s="810"/>
      <c r="T7" s="810"/>
      <c r="U7" s="801"/>
      <c r="V7" s="811"/>
      <c r="W7" s="812"/>
      <c r="X7" s="813"/>
    </row>
    <row r="8" spans="1:24" s="826" customFormat="1" ht="19.5" customHeight="1">
      <c r="A8" s="815">
        <v>4</v>
      </c>
      <c r="B8" s="815" t="s">
        <v>559</v>
      </c>
      <c r="C8" s="815">
        <v>1</v>
      </c>
      <c r="D8" s="816" t="s">
        <v>560</v>
      </c>
      <c r="E8" s="816" t="s">
        <v>561</v>
      </c>
      <c r="F8" s="816" t="s">
        <v>562</v>
      </c>
      <c r="G8" s="816"/>
      <c r="H8" s="817">
        <v>2020</v>
      </c>
      <c r="I8" s="817">
        <v>2021</v>
      </c>
      <c r="J8" s="818" t="s">
        <v>52</v>
      </c>
      <c r="K8" s="819"/>
      <c r="L8" s="820">
        <v>40000</v>
      </c>
      <c r="M8" s="819"/>
      <c r="N8" s="821">
        <v>40000</v>
      </c>
      <c r="O8" s="429">
        <v>40000</v>
      </c>
      <c r="P8" s="822">
        <v>0</v>
      </c>
      <c r="Q8" s="823"/>
      <c r="R8" s="815"/>
      <c r="S8" s="815"/>
      <c r="T8" s="815"/>
      <c r="U8" s="819"/>
      <c r="V8" s="819" t="s">
        <v>141</v>
      </c>
      <c r="W8" s="824"/>
      <c r="X8" s="825"/>
    </row>
    <row r="9" spans="1:24" s="826" customFormat="1" ht="19.5" customHeight="1">
      <c r="A9" s="815">
        <v>4</v>
      </c>
      <c r="B9" s="815" t="s">
        <v>43</v>
      </c>
      <c r="C9" s="815">
        <v>1</v>
      </c>
      <c r="D9" s="816" t="s">
        <v>563</v>
      </c>
      <c r="E9" s="816" t="s">
        <v>202</v>
      </c>
      <c r="F9" s="816" t="s">
        <v>6</v>
      </c>
      <c r="G9" s="816" t="s">
        <v>561</v>
      </c>
      <c r="H9" s="817" t="s">
        <v>60</v>
      </c>
      <c r="I9" s="817" t="s">
        <v>72</v>
      </c>
      <c r="J9" s="818" t="s">
        <v>52</v>
      </c>
      <c r="K9" s="819"/>
      <c r="L9" s="820">
        <v>41000</v>
      </c>
      <c r="M9" s="819"/>
      <c r="N9" s="821">
        <v>41000</v>
      </c>
      <c r="O9" s="429">
        <v>41000</v>
      </c>
      <c r="P9" s="822">
        <v>0</v>
      </c>
      <c r="Q9" s="823"/>
      <c r="R9" s="815">
        <v>1</v>
      </c>
      <c r="S9" s="815">
        <v>0</v>
      </c>
      <c r="T9" s="815">
        <v>2</v>
      </c>
      <c r="U9" s="819"/>
      <c r="V9" s="819" t="s">
        <v>141</v>
      </c>
      <c r="W9" s="824"/>
      <c r="X9" s="825"/>
    </row>
    <row r="10" spans="1:24" s="837" customFormat="1" ht="50" customHeight="1">
      <c r="A10" s="827">
        <v>4</v>
      </c>
      <c r="B10" s="827" t="s">
        <v>43</v>
      </c>
      <c r="C10" s="827">
        <v>1</v>
      </c>
      <c r="D10" s="828" t="s">
        <v>564</v>
      </c>
      <c r="E10" s="828" t="s">
        <v>561</v>
      </c>
      <c r="F10" s="829" t="s">
        <v>6</v>
      </c>
      <c r="G10" s="830" t="s">
        <v>565</v>
      </c>
      <c r="H10" s="817" t="s">
        <v>60</v>
      </c>
      <c r="I10" s="817" t="s">
        <v>72</v>
      </c>
      <c r="J10" s="818" t="s">
        <v>52</v>
      </c>
      <c r="K10" s="828" t="s">
        <v>566</v>
      </c>
      <c r="L10" s="831">
        <v>100000</v>
      </c>
      <c r="M10" s="828"/>
      <c r="N10" s="832">
        <v>100000</v>
      </c>
      <c r="O10" s="583">
        <v>100000</v>
      </c>
      <c r="P10" s="831">
        <v>0</v>
      </c>
      <c r="Q10" s="833" t="s">
        <v>567</v>
      </c>
      <c r="R10" s="827">
        <v>1</v>
      </c>
      <c r="S10" s="827">
        <v>0</v>
      </c>
      <c r="T10" s="827">
        <v>2</v>
      </c>
      <c r="U10" s="828" t="s">
        <v>81</v>
      </c>
      <c r="V10" s="834" t="s">
        <v>141</v>
      </c>
      <c r="W10" s="835"/>
      <c r="X10" s="836"/>
    </row>
    <row r="11" spans="1:24" s="826" customFormat="1" ht="50" customHeight="1">
      <c r="A11" s="838">
        <v>4</v>
      </c>
      <c r="B11" s="838" t="s">
        <v>43</v>
      </c>
      <c r="C11" s="838">
        <v>1</v>
      </c>
      <c r="D11" s="839" t="s">
        <v>568</v>
      </c>
      <c r="E11" s="839" t="s">
        <v>569</v>
      </c>
      <c r="F11" s="818" t="s">
        <v>6</v>
      </c>
      <c r="G11" s="839" t="s">
        <v>570</v>
      </c>
      <c r="H11" s="817" t="s">
        <v>60</v>
      </c>
      <c r="I11" s="817" t="s">
        <v>72</v>
      </c>
      <c r="J11" s="818" t="s">
        <v>52</v>
      </c>
      <c r="K11" s="839" t="s">
        <v>571</v>
      </c>
      <c r="L11" s="822">
        <v>72733</v>
      </c>
      <c r="M11" s="839"/>
      <c r="N11" s="421">
        <f>73000</f>
        <v>73000</v>
      </c>
      <c r="O11" s="121">
        <f>73000</f>
        <v>73000</v>
      </c>
      <c r="P11" s="822">
        <v>0</v>
      </c>
      <c r="Q11" s="840" t="s">
        <v>572</v>
      </c>
      <c r="R11" s="838">
        <v>0</v>
      </c>
      <c r="S11" s="838">
        <v>0</v>
      </c>
      <c r="T11" s="838">
        <v>1</v>
      </c>
      <c r="U11" s="839" t="s">
        <v>81</v>
      </c>
      <c r="V11" s="841" t="s">
        <v>573</v>
      </c>
      <c r="W11" s="819" t="s">
        <v>574</v>
      </c>
      <c r="X11" s="825"/>
    </row>
    <row r="12" spans="1:24" s="826" customFormat="1" ht="50" customHeight="1">
      <c r="A12" s="838">
        <v>4</v>
      </c>
      <c r="B12" s="838">
        <v>4.0999999999999996</v>
      </c>
      <c r="C12" s="838">
        <v>1</v>
      </c>
      <c r="D12" s="818" t="s">
        <v>575</v>
      </c>
      <c r="E12" s="818" t="s">
        <v>282</v>
      </c>
      <c r="F12" s="818" t="s">
        <v>6</v>
      </c>
      <c r="G12" s="818" t="s">
        <v>576</v>
      </c>
      <c r="H12" s="817" t="s">
        <v>60</v>
      </c>
      <c r="I12" s="817" t="s">
        <v>72</v>
      </c>
      <c r="J12" s="818" t="s">
        <v>52</v>
      </c>
      <c r="K12" s="839" t="s">
        <v>577</v>
      </c>
      <c r="L12" s="822">
        <v>25000</v>
      </c>
      <c r="M12" s="842"/>
      <c r="N12" s="372">
        <v>30000</v>
      </c>
      <c r="O12" s="121">
        <v>30000</v>
      </c>
      <c r="P12" s="843">
        <v>0</v>
      </c>
      <c r="Q12" s="840" t="s">
        <v>578</v>
      </c>
      <c r="R12" s="838">
        <v>0</v>
      </c>
      <c r="S12" s="838">
        <v>0</v>
      </c>
      <c r="T12" s="838">
        <v>1</v>
      </c>
      <c r="U12" s="839" t="s">
        <v>579</v>
      </c>
      <c r="V12" s="819" t="s">
        <v>141</v>
      </c>
      <c r="W12" s="824"/>
      <c r="X12" s="825"/>
    </row>
    <row r="13" spans="1:24" s="826" customFormat="1" ht="50" customHeight="1">
      <c r="A13" s="838">
        <v>4</v>
      </c>
      <c r="B13" s="838">
        <v>4.0999999999999996</v>
      </c>
      <c r="C13" s="838">
        <v>1</v>
      </c>
      <c r="D13" s="818" t="s">
        <v>580</v>
      </c>
      <c r="E13" s="818" t="s">
        <v>282</v>
      </c>
      <c r="F13" s="818" t="s">
        <v>6</v>
      </c>
      <c r="G13" s="818" t="s">
        <v>581</v>
      </c>
      <c r="H13" s="817" t="s">
        <v>60</v>
      </c>
      <c r="I13" s="817" t="s">
        <v>72</v>
      </c>
      <c r="J13" s="818" t="s">
        <v>52</v>
      </c>
      <c r="K13" s="839" t="s">
        <v>582</v>
      </c>
      <c r="L13" s="822">
        <v>15000</v>
      </c>
      <c r="M13" s="842"/>
      <c r="N13" s="421">
        <v>15000</v>
      </c>
      <c r="O13" s="121">
        <v>15000</v>
      </c>
      <c r="P13" s="843">
        <v>0</v>
      </c>
      <c r="Q13" s="840" t="s">
        <v>583</v>
      </c>
      <c r="R13" s="838">
        <v>0</v>
      </c>
      <c r="S13" s="838">
        <v>0</v>
      </c>
      <c r="T13" s="838">
        <v>1</v>
      </c>
      <c r="U13" s="839" t="s">
        <v>81</v>
      </c>
      <c r="V13" s="819" t="s">
        <v>141</v>
      </c>
      <c r="W13" s="824"/>
      <c r="X13" s="825"/>
    </row>
    <row r="14" spans="1:24" s="826" customFormat="1" ht="50" customHeight="1">
      <c r="A14" s="838">
        <v>4</v>
      </c>
      <c r="B14" s="838">
        <v>4.0999999999999996</v>
      </c>
      <c r="C14" s="838">
        <v>1</v>
      </c>
      <c r="D14" s="818" t="s">
        <v>584</v>
      </c>
      <c r="E14" s="818" t="s">
        <v>585</v>
      </c>
      <c r="F14" s="818" t="s">
        <v>6</v>
      </c>
      <c r="G14" s="818" t="s">
        <v>586</v>
      </c>
      <c r="H14" s="817" t="s">
        <v>60</v>
      </c>
      <c r="I14" s="817" t="s">
        <v>46</v>
      </c>
      <c r="J14" s="818" t="s">
        <v>52</v>
      </c>
      <c r="K14" s="839" t="s">
        <v>587</v>
      </c>
      <c r="L14" s="822">
        <v>10000</v>
      </c>
      <c r="M14" s="842"/>
      <c r="N14" s="421">
        <v>10000</v>
      </c>
      <c r="O14" s="121">
        <v>10000</v>
      </c>
      <c r="P14" s="822">
        <v>0</v>
      </c>
      <c r="Q14" s="840" t="s">
        <v>588</v>
      </c>
      <c r="R14" s="838">
        <v>0</v>
      </c>
      <c r="S14" s="838">
        <v>0</v>
      </c>
      <c r="T14" s="838">
        <v>0</v>
      </c>
      <c r="U14" s="839" t="s">
        <v>81</v>
      </c>
      <c r="V14" s="819" t="s">
        <v>141</v>
      </c>
      <c r="W14" s="824"/>
      <c r="X14" s="825"/>
    </row>
    <row r="15" spans="1:24" s="826" customFormat="1" ht="50" customHeight="1">
      <c r="A15" s="838">
        <v>4</v>
      </c>
      <c r="B15" s="838">
        <v>4.0999999999999996</v>
      </c>
      <c r="C15" s="838">
        <v>1</v>
      </c>
      <c r="D15" s="818" t="s">
        <v>589</v>
      </c>
      <c r="E15" s="818" t="s">
        <v>561</v>
      </c>
      <c r="F15" s="818" t="s">
        <v>6</v>
      </c>
      <c r="G15" s="818" t="s">
        <v>590</v>
      </c>
      <c r="H15" s="817" t="s">
        <v>60</v>
      </c>
      <c r="I15" s="817" t="s">
        <v>46</v>
      </c>
      <c r="J15" s="818" t="s">
        <v>52</v>
      </c>
      <c r="K15" s="839"/>
      <c r="L15" s="822">
        <v>10000</v>
      </c>
      <c r="M15" s="842"/>
      <c r="N15" s="421">
        <v>10000</v>
      </c>
      <c r="O15" s="121">
        <v>10000</v>
      </c>
      <c r="P15" s="822">
        <v>0</v>
      </c>
      <c r="Q15" s="840" t="s">
        <v>591</v>
      </c>
      <c r="R15" s="838">
        <v>0</v>
      </c>
      <c r="S15" s="838">
        <v>0</v>
      </c>
      <c r="T15" s="838">
        <v>0</v>
      </c>
      <c r="U15" s="839" t="s">
        <v>81</v>
      </c>
      <c r="V15" s="819" t="s">
        <v>141</v>
      </c>
      <c r="W15" s="824"/>
      <c r="X15" s="825"/>
    </row>
    <row r="16" spans="1:24" s="845" customFormat="1" ht="50" customHeight="1">
      <c r="A16" s="838">
        <v>4</v>
      </c>
      <c r="B16" s="838">
        <v>4.3</v>
      </c>
      <c r="C16" s="838">
        <v>1</v>
      </c>
      <c r="D16" s="839" t="s">
        <v>592</v>
      </c>
      <c r="E16" s="818" t="s">
        <v>593</v>
      </c>
      <c r="F16" s="818" t="s">
        <v>594</v>
      </c>
      <c r="G16" s="818" t="s">
        <v>595</v>
      </c>
      <c r="H16" s="817" t="s">
        <v>60</v>
      </c>
      <c r="I16" s="817" t="s">
        <v>46</v>
      </c>
      <c r="J16" s="818" t="s">
        <v>52</v>
      </c>
      <c r="K16" s="839" t="s">
        <v>596</v>
      </c>
      <c r="L16" s="822">
        <v>20000</v>
      </c>
      <c r="M16" s="839" t="s">
        <v>597</v>
      </c>
      <c r="N16" s="372">
        <v>35000</v>
      </c>
      <c r="O16" s="428">
        <v>35000</v>
      </c>
      <c r="P16" s="844">
        <v>0</v>
      </c>
      <c r="Q16" s="840" t="s">
        <v>598</v>
      </c>
      <c r="R16" s="838">
        <v>1</v>
      </c>
      <c r="S16" s="838">
        <v>2</v>
      </c>
      <c r="T16" s="838">
        <v>2</v>
      </c>
      <c r="U16" s="818" t="s">
        <v>599</v>
      </c>
      <c r="V16" s="819" t="s">
        <v>141</v>
      </c>
      <c r="W16" s="824"/>
      <c r="X16" s="824"/>
    </row>
    <row r="17" spans="1:24" s="845" customFormat="1" ht="50" customHeight="1">
      <c r="A17" s="838">
        <v>4</v>
      </c>
      <c r="B17" s="838">
        <v>4.3</v>
      </c>
      <c r="C17" s="838">
        <v>1</v>
      </c>
      <c r="D17" s="818" t="s">
        <v>600</v>
      </c>
      <c r="E17" s="818" t="s">
        <v>601</v>
      </c>
      <c r="F17" s="818" t="s">
        <v>602</v>
      </c>
      <c r="G17" s="818" t="s">
        <v>603</v>
      </c>
      <c r="H17" s="817" t="s">
        <v>60</v>
      </c>
      <c r="I17" s="817" t="s">
        <v>72</v>
      </c>
      <c r="J17" s="818" t="s">
        <v>52</v>
      </c>
      <c r="K17" s="839"/>
      <c r="L17" s="822">
        <v>10000</v>
      </c>
      <c r="M17" s="818" t="s">
        <v>604</v>
      </c>
      <c r="N17" s="372">
        <v>10000</v>
      </c>
      <c r="O17" s="421">
        <v>10000</v>
      </c>
      <c r="P17" s="846">
        <v>0</v>
      </c>
      <c r="Q17" s="847" t="s">
        <v>605</v>
      </c>
      <c r="R17" s="838">
        <v>0</v>
      </c>
      <c r="S17" s="838">
        <v>0</v>
      </c>
      <c r="T17" s="838">
        <v>0</v>
      </c>
      <c r="U17" s="839" t="s">
        <v>81</v>
      </c>
      <c r="V17" s="819" t="s">
        <v>141</v>
      </c>
      <c r="W17" s="824"/>
      <c r="X17" s="824"/>
    </row>
    <row r="18" spans="1:24" s="845" customFormat="1" ht="50" customHeight="1">
      <c r="A18" s="838">
        <v>4</v>
      </c>
      <c r="B18" s="838">
        <v>4.2</v>
      </c>
      <c r="C18" s="838">
        <v>1</v>
      </c>
      <c r="D18" s="818" t="s">
        <v>606</v>
      </c>
      <c r="E18" s="818" t="s">
        <v>601</v>
      </c>
      <c r="F18" s="818" t="s">
        <v>602</v>
      </c>
      <c r="G18" s="818" t="s">
        <v>607</v>
      </c>
      <c r="H18" s="817" t="s">
        <v>60</v>
      </c>
      <c r="I18" s="817" t="s">
        <v>72</v>
      </c>
      <c r="J18" s="818" t="s">
        <v>52</v>
      </c>
      <c r="K18" s="839" t="s">
        <v>608</v>
      </c>
      <c r="L18" s="822">
        <v>5000</v>
      </c>
      <c r="M18" s="818" t="s">
        <v>609</v>
      </c>
      <c r="N18" s="372">
        <v>13000</v>
      </c>
      <c r="O18" s="372">
        <v>13000</v>
      </c>
      <c r="P18" s="844">
        <v>0</v>
      </c>
      <c r="Q18" s="847" t="s">
        <v>610</v>
      </c>
      <c r="R18" s="838">
        <v>0</v>
      </c>
      <c r="S18" s="838">
        <v>0</v>
      </c>
      <c r="T18" s="838">
        <v>0</v>
      </c>
      <c r="U18" s="839" t="s">
        <v>81</v>
      </c>
      <c r="V18" s="819" t="s">
        <v>141</v>
      </c>
      <c r="W18" s="824"/>
      <c r="X18" s="824"/>
    </row>
    <row r="19" spans="1:24" s="845" customFormat="1" ht="50" customHeight="1">
      <c r="A19" s="838">
        <v>4</v>
      </c>
      <c r="B19" s="838">
        <v>4.2</v>
      </c>
      <c r="C19" s="838">
        <v>1</v>
      </c>
      <c r="D19" s="829" t="s">
        <v>611</v>
      </c>
      <c r="E19" s="818" t="s">
        <v>601</v>
      </c>
      <c r="F19" s="818" t="s">
        <v>602</v>
      </c>
      <c r="G19" s="818" t="s">
        <v>612</v>
      </c>
      <c r="H19" s="817" t="s">
        <v>60</v>
      </c>
      <c r="I19" s="817" t="s">
        <v>72</v>
      </c>
      <c r="J19" s="818"/>
      <c r="K19" s="839" t="s">
        <v>613</v>
      </c>
      <c r="L19" s="822">
        <v>4000</v>
      </c>
      <c r="M19" s="818" t="s">
        <v>614</v>
      </c>
      <c r="N19" s="372">
        <v>4000</v>
      </c>
      <c r="O19" s="372">
        <v>4000</v>
      </c>
      <c r="P19" s="844">
        <v>0</v>
      </c>
      <c r="Q19" s="847" t="s">
        <v>615</v>
      </c>
      <c r="R19" s="838">
        <v>0</v>
      </c>
      <c r="S19" s="838">
        <v>0</v>
      </c>
      <c r="T19" s="838">
        <v>0</v>
      </c>
      <c r="U19" s="839" t="s">
        <v>81</v>
      </c>
      <c r="V19" s="819" t="s">
        <v>141</v>
      </c>
      <c r="W19" s="824"/>
      <c r="X19" s="824"/>
    </row>
    <row r="20" spans="1:24" s="845" customFormat="1" ht="50" customHeight="1">
      <c r="A20" s="838">
        <v>4</v>
      </c>
      <c r="B20" s="838">
        <v>4.2</v>
      </c>
      <c r="C20" s="838">
        <v>1</v>
      </c>
      <c r="D20" s="829" t="s">
        <v>616</v>
      </c>
      <c r="E20" s="818" t="s">
        <v>601</v>
      </c>
      <c r="F20" s="818" t="s">
        <v>6</v>
      </c>
      <c r="G20" s="818" t="s">
        <v>204</v>
      </c>
      <c r="H20" s="817" t="s">
        <v>60</v>
      </c>
      <c r="I20" s="817" t="s">
        <v>72</v>
      </c>
      <c r="J20" s="818" t="s">
        <v>52</v>
      </c>
      <c r="K20" s="839" t="s">
        <v>617</v>
      </c>
      <c r="L20" s="822">
        <v>15000</v>
      </c>
      <c r="M20" s="818" t="s">
        <v>618</v>
      </c>
      <c r="N20" s="372">
        <v>15000</v>
      </c>
      <c r="O20" s="372">
        <v>15000</v>
      </c>
      <c r="P20" s="844">
        <v>0</v>
      </c>
      <c r="Q20" s="848" t="s">
        <v>619</v>
      </c>
      <c r="R20" s="838">
        <v>0</v>
      </c>
      <c r="S20" s="838">
        <v>0</v>
      </c>
      <c r="T20" s="838">
        <v>0</v>
      </c>
      <c r="U20" s="839" t="s">
        <v>81</v>
      </c>
      <c r="V20" s="819" t="s">
        <v>141</v>
      </c>
      <c r="W20" s="824"/>
      <c r="X20" s="824"/>
    </row>
    <row r="21" spans="1:24" s="845" customFormat="1" ht="50" customHeight="1">
      <c r="A21" s="838">
        <v>4</v>
      </c>
      <c r="B21" s="838">
        <v>4.2</v>
      </c>
      <c r="C21" s="838">
        <v>1</v>
      </c>
      <c r="D21" s="818" t="s">
        <v>620</v>
      </c>
      <c r="E21" s="818" t="s">
        <v>621</v>
      </c>
      <c r="F21" s="818" t="s">
        <v>6</v>
      </c>
      <c r="G21" s="818" t="s">
        <v>622</v>
      </c>
      <c r="H21" s="817" t="s">
        <v>60</v>
      </c>
      <c r="I21" s="817" t="s">
        <v>72</v>
      </c>
      <c r="J21" s="818" t="s">
        <v>52</v>
      </c>
      <c r="K21" s="839" t="s">
        <v>623</v>
      </c>
      <c r="L21" s="822">
        <v>15000</v>
      </c>
      <c r="M21" s="818" t="s">
        <v>624</v>
      </c>
      <c r="N21" s="372">
        <v>20000</v>
      </c>
      <c r="O21" s="372">
        <v>20000</v>
      </c>
      <c r="P21" s="844">
        <v>0</v>
      </c>
      <c r="Q21" s="847" t="s">
        <v>625</v>
      </c>
      <c r="R21" s="838">
        <v>1</v>
      </c>
      <c r="S21" s="838">
        <v>1</v>
      </c>
      <c r="T21" s="838">
        <v>1</v>
      </c>
      <c r="U21" s="839" t="s">
        <v>81</v>
      </c>
      <c r="V21" s="819" t="s">
        <v>141</v>
      </c>
      <c r="W21" s="824"/>
      <c r="X21" s="824"/>
    </row>
    <row r="22" spans="1:24" s="845" customFormat="1" ht="50" customHeight="1">
      <c r="A22" s="838">
        <v>4</v>
      </c>
      <c r="B22" s="838">
        <v>4.2</v>
      </c>
      <c r="C22" s="838">
        <v>1</v>
      </c>
      <c r="D22" s="818" t="s">
        <v>626</v>
      </c>
      <c r="E22" s="818" t="s">
        <v>621</v>
      </c>
      <c r="F22" s="818" t="s">
        <v>6</v>
      </c>
      <c r="G22" s="818" t="s">
        <v>627</v>
      </c>
      <c r="H22" s="817" t="s">
        <v>60</v>
      </c>
      <c r="I22" s="817" t="s">
        <v>72</v>
      </c>
      <c r="J22" s="818" t="s">
        <v>52</v>
      </c>
      <c r="K22" s="839" t="s">
        <v>628</v>
      </c>
      <c r="L22" s="822">
        <v>9000</v>
      </c>
      <c r="M22" s="818" t="s">
        <v>629</v>
      </c>
      <c r="N22" s="372">
        <v>20000</v>
      </c>
      <c r="O22" s="372">
        <v>20000</v>
      </c>
      <c r="P22" s="844">
        <v>0</v>
      </c>
      <c r="Q22" s="847" t="s">
        <v>630</v>
      </c>
      <c r="R22" s="838">
        <v>1</v>
      </c>
      <c r="S22" s="838">
        <v>1</v>
      </c>
      <c r="T22" s="838">
        <v>2</v>
      </c>
      <c r="U22" s="839" t="s">
        <v>468</v>
      </c>
      <c r="V22" s="819" t="s">
        <v>141</v>
      </c>
      <c r="W22" s="824"/>
      <c r="X22" s="824"/>
    </row>
    <row r="23" spans="1:24" s="845" customFormat="1" ht="50" customHeight="1">
      <c r="A23" s="838">
        <v>4</v>
      </c>
      <c r="B23" s="838">
        <v>4.2</v>
      </c>
      <c r="C23" s="838">
        <v>1</v>
      </c>
      <c r="D23" s="818" t="s">
        <v>631</v>
      </c>
      <c r="E23" s="818" t="s">
        <v>621</v>
      </c>
      <c r="F23" s="818" t="s">
        <v>6</v>
      </c>
      <c r="G23" s="818" t="s">
        <v>632</v>
      </c>
      <c r="H23" s="817" t="s">
        <v>60</v>
      </c>
      <c r="I23" s="817" t="s">
        <v>72</v>
      </c>
      <c r="J23" s="818" t="s">
        <v>52</v>
      </c>
      <c r="K23" s="839" t="s">
        <v>633</v>
      </c>
      <c r="L23" s="822">
        <v>15000</v>
      </c>
      <c r="M23" s="818" t="s">
        <v>634</v>
      </c>
      <c r="N23" s="372">
        <v>20000</v>
      </c>
      <c r="O23" s="372">
        <v>20000</v>
      </c>
      <c r="P23" s="844">
        <v>0</v>
      </c>
      <c r="Q23" s="847" t="s">
        <v>635</v>
      </c>
      <c r="R23" s="838">
        <v>1</v>
      </c>
      <c r="S23" s="838">
        <v>1</v>
      </c>
      <c r="T23" s="838">
        <v>1</v>
      </c>
      <c r="U23" s="839" t="s">
        <v>81</v>
      </c>
      <c r="V23" s="819" t="s">
        <v>141</v>
      </c>
      <c r="W23" s="824"/>
      <c r="X23" s="824"/>
    </row>
    <row r="24" spans="1:24" s="851" customFormat="1" ht="50" customHeight="1">
      <c r="A24" s="827">
        <f>[6]FP4_activities2020!A24</f>
        <v>4</v>
      </c>
      <c r="B24" s="827">
        <f>[6]FP4_activities2020!B24</f>
        <v>4.2</v>
      </c>
      <c r="C24" s="827">
        <f>[6]FP4_activities2020!C24</f>
        <v>1</v>
      </c>
      <c r="D24" s="828" t="str">
        <f>[6]FP4_activities2020!D24</f>
        <v xml:space="preserve">Development of blast resistant finger millet genotypes </v>
      </c>
      <c r="E24" s="828" t="str">
        <f>[6]FP4_activities2020!E24</f>
        <v xml:space="preserve">Sobhan Sajja
</v>
      </c>
      <c r="F24" s="829" t="str">
        <f>[6]FP4_activities2020!F24</f>
        <v>ICRISAT</v>
      </c>
      <c r="G24" s="829" t="str">
        <f>[6]FP4_activities2020!G24</f>
        <v>Ashok Kumar A,  Santosh Deshpande, Rajan Sharma, Henry Ojulong</v>
      </c>
      <c r="H24" s="817" t="s">
        <v>60</v>
      </c>
      <c r="I24" s="817" t="s">
        <v>72</v>
      </c>
      <c r="J24" s="829" t="str">
        <f>[6]FP4_activities2020!J24</f>
        <v>High</v>
      </c>
      <c r="K24" s="828"/>
      <c r="L24" s="831">
        <f>[6]FP4_activities2020!L24</f>
        <v>20000</v>
      </c>
      <c r="M24" s="828" t="str">
        <f>[6]FP4_activities2020!O24</f>
        <v>After initial screening, sources of resistance identified need to be used in generating breeding material.</v>
      </c>
      <c r="N24" s="849">
        <v>8000</v>
      </c>
      <c r="O24" s="583">
        <v>8000</v>
      </c>
      <c r="P24" s="831">
        <v>0</v>
      </c>
      <c r="Q24" s="833" t="str">
        <f>[6]FP4_activities2020!R24</f>
        <v xml:space="preserve">Atleast five finger millet breeding lines with blast resistance shared with NARS for variety releast testing </v>
      </c>
      <c r="R24" s="827">
        <f>[6]FP4_activities2020!S24</f>
        <v>1</v>
      </c>
      <c r="S24" s="827">
        <f>[6]FP4_activities2020!T24</f>
        <v>1</v>
      </c>
      <c r="T24" s="827">
        <f>[6]FP4_activities2020!U24</f>
        <v>2</v>
      </c>
      <c r="U24" s="828" t="str">
        <f>[6]FP4_activities2020!V24</f>
        <v>Report</v>
      </c>
      <c r="V24" s="850" t="str">
        <f>[6]FP4_activities2020!W24</f>
        <v>Delete this activity; No FM Breeder available.  Who will do these? These can be done in ICAR project.</v>
      </c>
      <c r="W24" s="834" t="str">
        <f>[6]FP4_activities2020!X24</f>
        <v xml:space="preserve">OK.
However, we have commited these activites in GLDC till 2021 and invested in it, and it may not be a prudent decision to stop them abruptly. We have reduced funding to complet the activitist based on the discussion with Harish and Sobhan.
</v>
      </c>
      <c r="X24" s="1676" t="s">
        <v>636</v>
      </c>
    </row>
    <row r="25" spans="1:24" s="851" customFormat="1" ht="50" customHeight="1">
      <c r="A25" s="827">
        <f>[6]FP4_activities2020!A25</f>
        <v>4</v>
      </c>
      <c r="B25" s="827">
        <f>[6]FP4_activities2020!B25</f>
        <v>4.2</v>
      </c>
      <c r="C25" s="827">
        <f>[6]FP4_activities2020!C25</f>
        <v>1</v>
      </c>
      <c r="D25" s="828" t="str">
        <f>[6]FP4_activities2020!D25</f>
        <v>Screening of finger millet germplasm accessions and advanced breeding lines for drought and heat tolerance</v>
      </c>
      <c r="E25" s="828" t="str">
        <f>[6]FP4_activities2020!E25</f>
        <v>Sobhan Sajja</v>
      </c>
      <c r="F25" s="829" t="str">
        <f>[6]FP4_activities2020!F25</f>
        <v>ICRISAT</v>
      </c>
      <c r="G25" s="829" t="str">
        <f>[6]FP4_activities2020!G25</f>
        <v>Santosh Deshpande, Jana Kholova</v>
      </c>
      <c r="H25" s="817" t="s">
        <v>60</v>
      </c>
      <c r="I25" s="817" t="s">
        <v>72</v>
      </c>
      <c r="J25" s="829" t="str">
        <f>[6]FP4_activities2020!J25</f>
        <v>High</v>
      </c>
      <c r="K25" s="828"/>
      <c r="L25" s="831">
        <f>[6]FP4_activities2020!L25</f>
        <v>30000</v>
      </c>
      <c r="M25" s="828" t="str">
        <f>[6]FP4_activities2020!O25</f>
        <v>After two seasons of screening, sources of heat tolerance were identified which will be used in breeding programs to develop heat tolerant lines.</v>
      </c>
      <c r="N25" s="849">
        <v>10000</v>
      </c>
      <c r="O25" s="583">
        <v>10000</v>
      </c>
      <c r="P25" s="831">
        <f>[6]FP4_activities2020!Q25</f>
        <v>0</v>
      </c>
      <c r="Q25" s="833" t="str">
        <f>[6]FP4_activities2020!R25</f>
        <v>Finger millet breeding lines with drought and heat tolerance developed and shared with NARS in India</v>
      </c>
      <c r="R25" s="827">
        <f>[6]FP4_activities2020!S25</f>
        <v>1</v>
      </c>
      <c r="S25" s="827">
        <f>[6]FP4_activities2020!T25</f>
        <v>1</v>
      </c>
      <c r="T25" s="827">
        <f>[6]FP4_activities2020!U25</f>
        <v>2</v>
      </c>
      <c r="U25" s="828" t="str">
        <f>[6]FP4_activities2020!V25</f>
        <v>Report</v>
      </c>
      <c r="V25" s="850" t="str">
        <f>[6]FP4_activities2020!W25</f>
        <v>Delete this activity; No FM Breeder available</v>
      </c>
      <c r="W25" s="834" t="str">
        <f>[6]FP4_activities2020!X25</f>
        <v xml:space="preserve">OK.
However, we have commited these activites in GLDC till 2021 and invested in it, and it may not be a prudent decision to stop them abruptly. We have reduced funding to complet the activitist based on the discussion with Harish and Sobhan.
</v>
      </c>
      <c r="X25" s="1676"/>
    </row>
    <row r="26" spans="1:24" s="851" customFormat="1" ht="50" customHeight="1">
      <c r="A26" s="827">
        <f>[6]FP4_activities2020!A26</f>
        <v>4</v>
      </c>
      <c r="B26" s="827">
        <f>[6]FP4_activities2020!B26</f>
        <v>4.2</v>
      </c>
      <c r="C26" s="827">
        <f>[6]FP4_activities2020!C26</f>
        <v>1</v>
      </c>
      <c r="D26" s="828" t="str">
        <f>[6]FP4_activities2020!D26</f>
        <v>Screening of finger millet germplasm accessions and advanced breeding lines for identification of genotypes with high Ca, Fe and Zn concentration</v>
      </c>
      <c r="E26" s="828" t="str">
        <f>[6]FP4_activities2020!E26</f>
        <v>Sobhan Sajja</v>
      </c>
      <c r="F26" s="829" t="str">
        <f>[6]FP4_activities2020!F26</f>
        <v>ICRISAT</v>
      </c>
      <c r="G26" s="829" t="str">
        <f>[6]FP4_activities2020!G26</f>
        <v xml:space="preserve"> M Govindaraj, Henry Ojulong</v>
      </c>
      <c r="H26" s="817" t="s">
        <v>60</v>
      </c>
      <c r="I26" s="817" t="s">
        <v>46</v>
      </c>
      <c r="J26" s="829" t="str">
        <f>[6]FP4_activities2020!J26</f>
        <v>High</v>
      </c>
      <c r="K26" s="828"/>
      <c r="L26" s="831">
        <f>[6]FP4_activities2020!L26</f>
        <v>25000</v>
      </c>
      <c r="M26" s="828" t="str">
        <f>[6]FP4_activities2020!O26</f>
        <v>The identified rich-nutrient germplasm lines will be used to generate breeding material with high yield and rich in nutrition.</v>
      </c>
      <c r="N26" s="849">
        <v>5000</v>
      </c>
      <c r="O26" s="583">
        <v>5000</v>
      </c>
      <c r="P26" s="831">
        <f>[6]FP4_activities2020!Q26</f>
        <v>0</v>
      </c>
      <c r="Q26" s="833" t="str">
        <f>[6]FP4_activities2020!R26</f>
        <v>Finger millet breeding lines with high concentration of Ca, Fe and Zn concentration combined with biotic and abiotic stress tolerancd and at least 20 lines shared with NARS in India</v>
      </c>
      <c r="R26" s="827">
        <f>[6]FP4_activities2020!S26</f>
        <v>1</v>
      </c>
      <c r="S26" s="827">
        <f>[6]FP4_activities2020!T26</f>
        <v>1</v>
      </c>
      <c r="T26" s="827">
        <f>[6]FP4_activities2020!U26</f>
        <v>2</v>
      </c>
      <c r="U26" s="828" t="str">
        <f>[6]FP4_activities2020!V26</f>
        <v>Report</v>
      </c>
      <c r="V26" s="850" t="str">
        <f>[6]FP4_activities2020!W26</f>
        <v>Delete this activity; No FM Breeder available</v>
      </c>
      <c r="W26" s="852" t="str">
        <f>[6]FP4_activities2020!X26</f>
        <v xml:space="preserve">OK.
However, we have commited these activites in GLDC till 2021 and invested in it, and it may not be a prudent decision to stop them abruptly. We have reduced funding to complet the activitist based on the discussion with Harish and Sobhan.
</v>
      </c>
      <c r="X26" s="1676"/>
    </row>
    <row r="27" spans="1:24" s="851" customFormat="1" ht="50" customHeight="1">
      <c r="A27" s="827">
        <v>4</v>
      </c>
      <c r="B27" s="827">
        <v>4.2</v>
      </c>
      <c r="C27" s="827">
        <v>1</v>
      </c>
      <c r="D27" s="828" t="s">
        <v>637</v>
      </c>
      <c r="E27" s="828" t="s">
        <v>638</v>
      </c>
      <c r="F27" s="829" t="s">
        <v>6</v>
      </c>
      <c r="G27" s="829" t="s">
        <v>639</v>
      </c>
      <c r="H27" s="817" t="s">
        <v>60</v>
      </c>
      <c r="I27" s="817" t="s">
        <v>46</v>
      </c>
      <c r="J27" s="829" t="s">
        <v>52</v>
      </c>
      <c r="K27" s="828" t="s">
        <v>640</v>
      </c>
      <c r="L27" s="831">
        <v>10000</v>
      </c>
      <c r="M27" s="828" t="s">
        <v>641</v>
      </c>
      <c r="N27" s="849">
        <v>10000</v>
      </c>
      <c r="O27" s="583">
        <v>10000</v>
      </c>
      <c r="P27" s="831">
        <v>0</v>
      </c>
      <c r="Q27" s="833" t="s">
        <v>642</v>
      </c>
      <c r="R27" s="827"/>
      <c r="S27" s="827"/>
      <c r="T27" s="827"/>
      <c r="U27" s="828" t="s">
        <v>81</v>
      </c>
      <c r="V27" s="853" t="s">
        <v>643</v>
      </c>
      <c r="W27" s="835"/>
      <c r="X27" s="852"/>
    </row>
    <row r="28" spans="1:24" s="851" customFormat="1" ht="50" customHeight="1">
      <c r="A28" s="827">
        <v>4</v>
      </c>
      <c r="B28" s="827">
        <v>4.2</v>
      </c>
      <c r="C28" s="827">
        <v>1</v>
      </c>
      <c r="D28" s="828" t="s">
        <v>644</v>
      </c>
      <c r="E28" s="828" t="s">
        <v>645</v>
      </c>
      <c r="F28" s="829" t="s">
        <v>6</v>
      </c>
      <c r="G28" s="829" t="s">
        <v>646</v>
      </c>
      <c r="H28" s="854" t="s">
        <v>51</v>
      </c>
      <c r="I28" s="854" t="s">
        <v>72</v>
      </c>
      <c r="J28" s="829" t="s">
        <v>52</v>
      </c>
      <c r="K28" s="828" t="s">
        <v>647</v>
      </c>
      <c r="L28" s="831">
        <v>6000</v>
      </c>
      <c r="M28" s="828" t="s">
        <v>179</v>
      </c>
      <c r="N28" s="849">
        <v>6000</v>
      </c>
      <c r="O28" s="583">
        <v>6000</v>
      </c>
      <c r="P28" s="831">
        <v>0</v>
      </c>
      <c r="Q28" s="833" t="s">
        <v>648</v>
      </c>
      <c r="R28" s="827">
        <v>0</v>
      </c>
      <c r="S28" s="827">
        <v>0</v>
      </c>
      <c r="T28" s="827">
        <v>0</v>
      </c>
      <c r="U28" s="828" t="s">
        <v>81</v>
      </c>
      <c r="V28" s="834" t="s">
        <v>141</v>
      </c>
      <c r="W28" s="835"/>
      <c r="X28" s="852"/>
    </row>
    <row r="29" spans="1:24" s="851" customFormat="1" ht="50" customHeight="1">
      <c r="A29" s="827">
        <v>4</v>
      </c>
      <c r="B29" s="827">
        <v>4.3</v>
      </c>
      <c r="C29" s="827">
        <v>1</v>
      </c>
      <c r="D29" s="828" t="s">
        <v>649</v>
      </c>
      <c r="E29" s="828" t="s">
        <v>645</v>
      </c>
      <c r="F29" s="829" t="s">
        <v>6</v>
      </c>
      <c r="G29" s="829" t="s">
        <v>650</v>
      </c>
      <c r="H29" s="854" t="s">
        <v>51</v>
      </c>
      <c r="I29" s="854" t="s">
        <v>72</v>
      </c>
      <c r="J29" s="829" t="s">
        <v>52</v>
      </c>
      <c r="K29" s="828" t="s">
        <v>651</v>
      </c>
      <c r="L29" s="831">
        <v>5000</v>
      </c>
      <c r="M29" s="828" t="s">
        <v>652</v>
      </c>
      <c r="N29" s="849">
        <v>20000</v>
      </c>
      <c r="O29" s="583">
        <v>20000</v>
      </c>
      <c r="P29" s="831">
        <v>0</v>
      </c>
      <c r="Q29" s="833" t="s">
        <v>653</v>
      </c>
      <c r="R29" s="827">
        <v>0</v>
      </c>
      <c r="S29" s="827">
        <v>0</v>
      </c>
      <c r="T29" s="827">
        <v>0</v>
      </c>
      <c r="U29" s="828" t="s">
        <v>386</v>
      </c>
      <c r="V29" s="834" t="s">
        <v>141</v>
      </c>
      <c r="W29" s="835"/>
      <c r="X29" s="852"/>
    </row>
    <row r="30" spans="1:24" s="851" customFormat="1" ht="50" customHeight="1">
      <c r="A30" s="827">
        <v>4</v>
      </c>
      <c r="B30" s="827">
        <v>4.2</v>
      </c>
      <c r="C30" s="827">
        <v>1</v>
      </c>
      <c r="D30" s="828" t="s">
        <v>654</v>
      </c>
      <c r="E30" s="828" t="s">
        <v>645</v>
      </c>
      <c r="F30" s="829" t="s">
        <v>6</v>
      </c>
      <c r="G30" s="829" t="s">
        <v>655</v>
      </c>
      <c r="H30" s="854" t="s">
        <v>60</v>
      </c>
      <c r="I30" s="854" t="s">
        <v>72</v>
      </c>
      <c r="J30" s="829" t="s">
        <v>52</v>
      </c>
      <c r="K30" s="828" t="s">
        <v>656</v>
      </c>
      <c r="L30" s="831">
        <v>10000</v>
      </c>
      <c r="M30" s="828" t="s">
        <v>179</v>
      </c>
      <c r="N30" s="849">
        <v>10000</v>
      </c>
      <c r="O30" s="583">
        <v>10000</v>
      </c>
      <c r="P30" s="831">
        <v>0</v>
      </c>
      <c r="Q30" s="833" t="s">
        <v>657</v>
      </c>
      <c r="R30" s="827">
        <v>0</v>
      </c>
      <c r="S30" s="827">
        <v>0</v>
      </c>
      <c r="T30" s="827">
        <v>0</v>
      </c>
      <c r="U30" s="828" t="s">
        <v>81</v>
      </c>
      <c r="V30" s="850" t="s">
        <v>658</v>
      </c>
      <c r="W30" s="835" t="s">
        <v>659</v>
      </c>
      <c r="X30" s="852"/>
    </row>
    <row r="31" spans="1:24" s="851" customFormat="1" ht="50" customHeight="1">
      <c r="A31" s="827">
        <v>4</v>
      </c>
      <c r="B31" s="827">
        <v>4.2</v>
      </c>
      <c r="C31" s="827">
        <v>1</v>
      </c>
      <c r="D31" s="828" t="s">
        <v>660</v>
      </c>
      <c r="E31" s="828" t="s">
        <v>645</v>
      </c>
      <c r="F31" s="829" t="s">
        <v>6</v>
      </c>
      <c r="G31" s="829" t="s">
        <v>661</v>
      </c>
      <c r="H31" s="854" t="s">
        <v>60</v>
      </c>
      <c r="I31" s="854" t="s">
        <v>72</v>
      </c>
      <c r="J31" s="829" t="s">
        <v>52</v>
      </c>
      <c r="K31" s="828" t="s">
        <v>662</v>
      </c>
      <c r="L31" s="831">
        <v>15000</v>
      </c>
      <c r="M31" s="828" t="s">
        <v>663</v>
      </c>
      <c r="N31" s="849">
        <v>20000</v>
      </c>
      <c r="O31" s="583">
        <v>20000</v>
      </c>
      <c r="P31" s="831">
        <v>0</v>
      </c>
      <c r="Q31" s="833" t="s">
        <v>664</v>
      </c>
      <c r="R31" s="827">
        <v>0</v>
      </c>
      <c r="S31" s="827">
        <v>0</v>
      </c>
      <c r="T31" s="827">
        <v>0</v>
      </c>
      <c r="U31" s="828" t="s">
        <v>81</v>
      </c>
      <c r="V31" s="834" t="s">
        <v>141</v>
      </c>
      <c r="W31" s="835"/>
      <c r="X31" s="852"/>
    </row>
    <row r="32" spans="1:24" s="851" customFormat="1" ht="50" customHeight="1">
      <c r="A32" s="827">
        <v>4</v>
      </c>
      <c r="B32" s="827">
        <v>4.2</v>
      </c>
      <c r="C32" s="827">
        <v>1</v>
      </c>
      <c r="D32" s="828" t="s">
        <v>665</v>
      </c>
      <c r="E32" s="828" t="s">
        <v>645</v>
      </c>
      <c r="F32" s="829" t="s">
        <v>6</v>
      </c>
      <c r="G32" s="829" t="s">
        <v>650</v>
      </c>
      <c r="H32" s="854" t="s">
        <v>60</v>
      </c>
      <c r="I32" s="854" t="s">
        <v>72</v>
      </c>
      <c r="J32" s="829" t="s">
        <v>52</v>
      </c>
      <c r="K32" s="828" t="s">
        <v>666</v>
      </c>
      <c r="L32" s="831">
        <v>15000</v>
      </c>
      <c r="M32" s="828"/>
      <c r="N32" s="849">
        <v>15000</v>
      </c>
      <c r="O32" s="583">
        <v>15000</v>
      </c>
      <c r="P32" s="831">
        <v>0</v>
      </c>
      <c r="Q32" s="833" t="s">
        <v>667</v>
      </c>
      <c r="R32" s="827">
        <v>0</v>
      </c>
      <c r="S32" s="827">
        <v>0</v>
      </c>
      <c r="T32" s="827">
        <v>0</v>
      </c>
      <c r="U32" s="828" t="s">
        <v>668</v>
      </c>
      <c r="V32" s="834" t="s">
        <v>141</v>
      </c>
      <c r="W32" s="835"/>
      <c r="X32" s="852"/>
    </row>
    <row r="33" spans="1:24" s="851" customFormat="1" ht="50" customHeight="1">
      <c r="A33" s="827">
        <v>4</v>
      </c>
      <c r="B33" s="827">
        <v>4.2</v>
      </c>
      <c r="C33" s="827">
        <v>1</v>
      </c>
      <c r="D33" s="828" t="s">
        <v>669</v>
      </c>
      <c r="E33" s="828" t="s">
        <v>645</v>
      </c>
      <c r="F33" s="829" t="s">
        <v>6</v>
      </c>
      <c r="G33" s="818" t="s">
        <v>650</v>
      </c>
      <c r="H33" s="854" t="s">
        <v>60</v>
      </c>
      <c r="I33" s="854" t="s">
        <v>72</v>
      </c>
      <c r="J33" s="829" t="s">
        <v>52</v>
      </c>
      <c r="K33" s="828" t="s">
        <v>670</v>
      </c>
      <c r="L33" s="831">
        <v>15000</v>
      </c>
      <c r="M33" s="828"/>
      <c r="N33" s="849">
        <v>15000</v>
      </c>
      <c r="O33" s="428">
        <v>7000</v>
      </c>
      <c r="P33" s="822">
        <v>8000</v>
      </c>
      <c r="Q33" s="833" t="s">
        <v>671</v>
      </c>
      <c r="R33" s="827">
        <v>0</v>
      </c>
      <c r="S33" s="827">
        <v>0</v>
      </c>
      <c r="T33" s="827">
        <v>0</v>
      </c>
      <c r="U33" s="828" t="s">
        <v>672</v>
      </c>
      <c r="V33" s="850" t="s">
        <v>673</v>
      </c>
      <c r="W33" s="835" t="s">
        <v>674</v>
      </c>
      <c r="X33" s="852"/>
    </row>
    <row r="34" spans="1:24" s="851" customFormat="1" ht="50" customHeight="1">
      <c r="A34" s="827">
        <v>4</v>
      </c>
      <c r="B34" s="827">
        <v>4.2</v>
      </c>
      <c r="C34" s="827">
        <v>1</v>
      </c>
      <c r="D34" s="828" t="s">
        <v>675</v>
      </c>
      <c r="E34" s="828" t="s">
        <v>645</v>
      </c>
      <c r="F34" s="829" t="s">
        <v>6</v>
      </c>
      <c r="G34" s="829" t="s">
        <v>204</v>
      </c>
      <c r="H34" s="854" t="s">
        <v>60</v>
      </c>
      <c r="I34" s="854" t="s">
        <v>72</v>
      </c>
      <c r="J34" s="829" t="s">
        <v>52</v>
      </c>
      <c r="K34" s="828" t="s">
        <v>676</v>
      </c>
      <c r="L34" s="831">
        <v>15000</v>
      </c>
      <c r="M34" s="828"/>
      <c r="N34" s="849">
        <v>15000</v>
      </c>
      <c r="O34" s="583">
        <v>15000</v>
      </c>
      <c r="P34" s="831">
        <v>0</v>
      </c>
      <c r="Q34" s="833" t="s">
        <v>677</v>
      </c>
      <c r="R34" s="827">
        <v>0</v>
      </c>
      <c r="S34" s="827">
        <v>0</v>
      </c>
      <c r="T34" s="827">
        <v>0</v>
      </c>
      <c r="U34" s="828" t="s">
        <v>459</v>
      </c>
      <c r="V34" s="834" t="s">
        <v>141</v>
      </c>
      <c r="W34" s="835"/>
      <c r="X34" s="852"/>
    </row>
    <row r="35" spans="1:24" s="851" customFormat="1" ht="50" customHeight="1">
      <c r="A35" s="827">
        <v>4</v>
      </c>
      <c r="B35" s="827">
        <v>4.2</v>
      </c>
      <c r="C35" s="827">
        <v>1</v>
      </c>
      <c r="D35" s="828" t="s">
        <v>678</v>
      </c>
      <c r="E35" s="828" t="s">
        <v>645</v>
      </c>
      <c r="F35" s="829" t="s">
        <v>6</v>
      </c>
      <c r="G35" s="829" t="s">
        <v>679</v>
      </c>
      <c r="H35" s="854" t="s">
        <v>60</v>
      </c>
      <c r="I35" s="854" t="s">
        <v>72</v>
      </c>
      <c r="J35" s="829" t="s">
        <v>52</v>
      </c>
      <c r="K35" s="828" t="s">
        <v>680</v>
      </c>
      <c r="L35" s="831">
        <v>15000</v>
      </c>
      <c r="M35" s="828"/>
      <c r="N35" s="849">
        <v>15000</v>
      </c>
      <c r="O35" s="583">
        <v>15000</v>
      </c>
      <c r="P35" s="831">
        <v>0</v>
      </c>
      <c r="Q35" s="833" t="s">
        <v>681</v>
      </c>
      <c r="R35" s="827">
        <v>0</v>
      </c>
      <c r="S35" s="827">
        <v>0</v>
      </c>
      <c r="T35" s="827">
        <v>0</v>
      </c>
      <c r="U35" s="828" t="s">
        <v>682</v>
      </c>
      <c r="V35" s="850" t="s">
        <v>683</v>
      </c>
      <c r="W35" s="835" t="s">
        <v>684</v>
      </c>
      <c r="X35" s="852"/>
    </row>
    <row r="36" spans="1:24" s="845" customFormat="1" ht="50" customHeight="1">
      <c r="A36" s="838">
        <v>4</v>
      </c>
      <c r="B36" s="838">
        <v>4.2</v>
      </c>
      <c r="C36" s="838">
        <v>1</v>
      </c>
      <c r="D36" s="839" t="s">
        <v>685</v>
      </c>
      <c r="E36" s="839" t="s">
        <v>686</v>
      </c>
      <c r="F36" s="818" t="s">
        <v>687</v>
      </c>
      <c r="G36" s="818" t="s">
        <v>688</v>
      </c>
      <c r="H36" s="854" t="s">
        <v>60</v>
      </c>
      <c r="I36" s="854" t="s">
        <v>72</v>
      </c>
      <c r="J36" s="818" t="s">
        <v>52</v>
      </c>
      <c r="K36" s="839" t="s">
        <v>689</v>
      </c>
      <c r="L36" s="822">
        <v>5000</v>
      </c>
      <c r="M36" s="839" t="s">
        <v>690</v>
      </c>
      <c r="N36" s="372">
        <v>15000</v>
      </c>
      <c r="O36" s="428">
        <v>15000</v>
      </c>
      <c r="P36" s="822">
        <v>0</v>
      </c>
      <c r="Q36" s="840" t="s">
        <v>691</v>
      </c>
      <c r="R36" s="838">
        <v>1</v>
      </c>
      <c r="S36" s="838">
        <v>2</v>
      </c>
      <c r="T36" s="838">
        <v>2</v>
      </c>
      <c r="U36" s="839" t="s">
        <v>81</v>
      </c>
      <c r="V36" s="819" t="s">
        <v>141</v>
      </c>
      <c r="W36" s="824"/>
      <c r="X36" s="824"/>
    </row>
    <row r="37" spans="1:24" s="845" customFormat="1" ht="50" customHeight="1">
      <c r="A37" s="838">
        <v>4</v>
      </c>
      <c r="B37" s="838">
        <v>4.2</v>
      </c>
      <c r="C37" s="838">
        <v>1</v>
      </c>
      <c r="D37" s="839" t="s">
        <v>692</v>
      </c>
      <c r="E37" s="839" t="s">
        <v>686</v>
      </c>
      <c r="F37" s="818" t="s">
        <v>687</v>
      </c>
      <c r="G37" s="818" t="s">
        <v>688</v>
      </c>
      <c r="H37" s="854" t="s">
        <v>60</v>
      </c>
      <c r="I37" s="854" t="s">
        <v>72</v>
      </c>
      <c r="J37" s="818" t="s">
        <v>52</v>
      </c>
      <c r="K37" s="839" t="s">
        <v>693</v>
      </c>
      <c r="L37" s="822">
        <v>15000</v>
      </c>
      <c r="M37" s="839" t="s">
        <v>694</v>
      </c>
      <c r="N37" s="372">
        <v>15000</v>
      </c>
      <c r="O37" s="428">
        <v>15000</v>
      </c>
      <c r="P37" s="822">
        <v>0</v>
      </c>
      <c r="Q37" s="840" t="s">
        <v>695</v>
      </c>
      <c r="R37" s="838"/>
      <c r="S37" s="838"/>
      <c r="T37" s="838"/>
      <c r="U37" s="839" t="s">
        <v>81</v>
      </c>
      <c r="V37" s="819" t="s">
        <v>141</v>
      </c>
      <c r="W37" s="824"/>
      <c r="X37" s="824"/>
    </row>
    <row r="38" spans="1:24" s="845" customFormat="1" ht="50" customHeight="1">
      <c r="A38" s="838">
        <v>4</v>
      </c>
      <c r="B38" s="838">
        <v>4.2</v>
      </c>
      <c r="C38" s="838">
        <v>1</v>
      </c>
      <c r="D38" s="839" t="s">
        <v>696</v>
      </c>
      <c r="E38" s="839" t="s">
        <v>686</v>
      </c>
      <c r="F38" s="818" t="s">
        <v>687</v>
      </c>
      <c r="G38" s="818" t="s">
        <v>697</v>
      </c>
      <c r="H38" s="854" t="s">
        <v>60</v>
      </c>
      <c r="I38" s="854" t="s">
        <v>72</v>
      </c>
      <c r="J38" s="818" t="s">
        <v>52</v>
      </c>
      <c r="K38" s="839" t="s">
        <v>698</v>
      </c>
      <c r="L38" s="822">
        <v>10000</v>
      </c>
      <c r="M38" s="839" t="s">
        <v>699</v>
      </c>
      <c r="N38" s="372">
        <v>15000</v>
      </c>
      <c r="O38" s="428">
        <v>15000</v>
      </c>
      <c r="P38" s="822">
        <v>0</v>
      </c>
      <c r="Q38" s="840" t="s">
        <v>700</v>
      </c>
      <c r="R38" s="838">
        <v>1</v>
      </c>
      <c r="S38" s="838">
        <v>1</v>
      </c>
      <c r="T38" s="838">
        <v>1</v>
      </c>
      <c r="U38" s="839" t="s">
        <v>81</v>
      </c>
      <c r="V38" s="819" t="s">
        <v>141</v>
      </c>
      <c r="W38" s="824"/>
      <c r="X38" s="824"/>
    </row>
    <row r="39" spans="1:24" s="845" customFormat="1" ht="50" customHeight="1">
      <c r="A39" s="838">
        <v>4</v>
      </c>
      <c r="B39" s="838">
        <v>4.2</v>
      </c>
      <c r="C39" s="838">
        <v>1</v>
      </c>
      <c r="D39" s="839" t="s">
        <v>701</v>
      </c>
      <c r="E39" s="839" t="s">
        <v>686</v>
      </c>
      <c r="F39" s="818" t="s">
        <v>687</v>
      </c>
      <c r="G39" s="818" t="s">
        <v>688</v>
      </c>
      <c r="H39" s="854" t="s">
        <v>60</v>
      </c>
      <c r="I39" s="854" t="s">
        <v>72</v>
      </c>
      <c r="J39" s="818" t="s">
        <v>52</v>
      </c>
      <c r="K39" s="839" t="s">
        <v>702</v>
      </c>
      <c r="L39" s="822">
        <v>15000</v>
      </c>
      <c r="M39" s="839"/>
      <c r="N39" s="372">
        <v>15000</v>
      </c>
      <c r="O39" s="428">
        <v>15000</v>
      </c>
      <c r="P39" s="855">
        <v>0</v>
      </c>
      <c r="Q39" s="840" t="s">
        <v>703</v>
      </c>
      <c r="R39" s="838">
        <v>0</v>
      </c>
      <c r="S39" s="838">
        <v>0</v>
      </c>
      <c r="T39" s="838">
        <v>0</v>
      </c>
      <c r="U39" s="839" t="s">
        <v>81</v>
      </c>
      <c r="V39" s="819" t="s">
        <v>141</v>
      </c>
      <c r="W39" s="824"/>
      <c r="X39" s="824"/>
    </row>
    <row r="40" spans="1:24" s="845" customFormat="1" ht="50" customHeight="1">
      <c r="A40" s="838">
        <v>4</v>
      </c>
      <c r="B40" s="838">
        <v>4.2</v>
      </c>
      <c r="C40" s="838">
        <v>1</v>
      </c>
      <c r="D40" s="839" t="s">
        <v>704</v>
      </c>
      <c r="E40" s="839" t="s">
        <v>705</v>
      </c>
      <c r="F40" s="818" t="s">
        <v>562</v>
      </c>
      <c r="G40" s="818" t="s">
        <v>706</v>
      </c>
      <c r="H40" s="854" t="s">
        <v>60</v>
      </c>
      <c r="I40" s="854" t="s">
        <v>72</v>
      </c>
      <c r="J40" s="818" t="s">
        <v>52</v>
      </c>
      <c r="K40" s="856"/>
      <c r="L40" s="822">
        <v>20000</v>
      </c>
      <c r="M40" s="839"/>
      <c r="N40" s="372">
        <v>20000</v>
      </c>
      <c r="O40" s="428">
        <v>20000</v>
      </c>
      <c r="P40" s="822">
        <v>0</v>
      </c>
      <c r="Q40" s="840" t="s">
        <v>707</v>
      </c>
      <c r="R40" s="838">
        <v>0</v>
      </c>
      <c r="S40" s="838">
        <v>0</v>
      </c>
      <c r="T40" s="838">
        <v>0</v>
      </c>
      <c r="U40" s="839" t="s">
        <v>81</v>
      </c>
      <c r="V40" s="819" t="s">
        <v>141</v>
      </c>
      <c r="W40" s="824"/>
      <c r="X40" s="824"/>
    </row>
    <row r="41" spans="1:24" s="851" customFormat="1" ht="50" customHeight="1">
      <c r="A41" s="827">
        <v>4</v>
      </c>
      <c r="B41" s="827">
        <v>4.2</v>
      </c>
      <c r="C41" s="827">
        <v>1</v>
      </c>
      <c r="D41" s="828" t="s">
        <v>708</v>
      </c>
      <c r="E41" s="828" t="s">
        <v>705</v>
      </c>
      <c r="F41" s="829" t="s">
        <v>562</v>
      </c>
      <c r="G41" s="829" t="s">
        <v>709</v>
      </c>
      <c r="H41" s="854" t="s">
        <v>60</v>
      </c>
      <c r="I41" s="854" t="s">
        <v>72</v>
      </c>
      <c r="J41" s="818" t="s">
        <v>52</v>
      </c>
      <c r="K41" s="857"/>
      <c r="L41" s="831">
        <v>20000</v>
      </c>
      <c r="M41" s="828"/>
      <c r="N41" s="849">
        <v>20000</v>
      </c>
      <c r="O41" s="583">
        <v>20000</v>
      </c>
      <c r="P41" s="831">
        <v>0</v>
      </c>
      <c r="Q41" s="833" t="s">
        <v>710</v>
      </c>
      <c r="R41" s="827">
        <v>0</v>
      </c>
      <c r="S41" s="827">
        <v>0</v>
      </c>
      <c r="T41" s="827">
        <v>0</v>
      </c>
      <c r="U41" s="828" t="s">
        <v>81</v>
      </c>
      <c r="V41" s="834" t="s">
        <v>141</v>
      </c>
      <c r="W41" s="835"/>
      <c r="X41" s="852"/>
    </row>
    <row r="42" spans="1:24" s="845" customFormat="1" ht="50" customHeight="1">
      <c r="A42" s="838">
        <v>4</v>
      </c>
      <c r="B42" s="838">
        <v>4.2</v>
      </c>
      <c r="C42" s="838">
        <v>1</v>
      </c>
      <c r="D42" s="839" t="s">
        <v>711</v>
      </c>
      <c r="E42" s="839" t="s">
        <v>705</v>
      </c>
      <c r="F42" s="818" t="s">
        <v>562</v>
      </c>
      <c r="G42" s="818" t="s">
        <v>712</v>
      </c>
      <c r="H42" s="854" t="s">
        <v>713</v>
      </c>
      <c r="I42" s="854" t="s">
        <v>714</v>
      </c>
      <c r="J42" s="818" t="s">
        <v>52</v>
      </c>
      <c r="K42" s="856"/>
      <c r="L42" s="822">
        <v>15000</v>
      </c>
      <c r="M42" s="839" t="s">
        <v>715</v>
      </c>
      <c r="N42" s="372">
        <v>25000</v>
      </c>
      <c r="O42" s="428">
        <v>25000</v>
      </c>
      <c r="P42" s="822">
        <v>0</v>
      </c>
      <c r="Q42" s="840" t="s">
        <v>716</v>
      </c>
      <c r="R42" s="838">
        <v>0</v>
      </c>
      <c r="S42" s="838">
        <v>0</v>
      </c>
      <c r="T42" s="838">
        <v>0</v>
      </c>
      <c r="U42" s="839" t="s">
        <v>81</v>
      </c>
      <c r="V42" s="819" t="s">
        <v>141</v>
      </c>
      <c r="W42" s="824"/>
      <c r="X42" s="824"/>
    </row>
    <row r="43" spans="1:24" s="845" customFormat="1" ht="50" customHeight="1">
      <c r="A43" s="838">
        <v>4</v>
      </c>
      <c r="B43" s="838">
        <v>4.2</v>
      </c>
      <c r="C43" s="838">
        <v>1</v>
      </c>
      <c r="D43" s="839" t="s">
        <v>717</v>
      </c>
      <c r="E43" s="839" t="s">
        <v>705</v>
      </c>
      <c r="F43" s="818" t="s">
        <v>562</v>
      </c>
      <c r="G43" s="818" t="s">
        <v>718</v>
      </c>
      <c r="H43" s="854" t="s">
        <v>60</v>
      </c>
      <c r="I43" s="854" t="s">
        <v>72</v>
      </c>
      <c r="J43" s="818" t="s">
        <v>52</v>
      </c>
      <c r="K43" s="856"/>
      <c r="L43" s="822">
        <v>15000</v>
      </c>
      <c r="M43" s="839" t="s">
        <v>719</v>
      </c>
      <c r="N43" s="372">
        <v>20000</v>
      </c>
      <c r="O43" s="428">
        <v>20000</v>
      </c>
      <c r="P43" s="822">
        <v>0</v>
      </c>
      <c r="Q43" s="840" t="s">
        <v>716</v>
      </c>
      <c r="R43" s="838">
        <v>0</v>
      </c>
      <c r="S43" s="838">
        <v>0</v>
      </c>
      <c r="T43" s="838">
        <v>0</v>
      </c>
      <c r="U43" s="839" t="s">
        <v>81</v>
      </c>
      <c r="V43" s="819" t="s">
        <v>141</v>
      </c>
      <c r="W43" s="824"/>
      <c r="X43" s="824"/>
    </row>
    <row r="44" spans="1:24" s="845" customFormat="1" ht="50" customHeight="1">
      <c r="A44" s="838">
        <v>4</v>
      </c>
      <c r="B44" s="838">
        <v>4.3</v>
      </c>
      <c r="C44" s="838">
        <v>1</v>
      </c>
      <c r="D44" s="839" t="s">
        <v>720</v>
      </c>
      <c r="E44" s="839" t="s">
        <v>705</v>
      </c>
      <c r="F44" s="818" t="s">
        <v>562</v>
      </c>
      <c r="G44" s="818" t="s">
        <v>721</v>
      </c>
      <c r="H44" s="854" t="s">
        <v>60</v>
      </c>
      <c r="I44" s="854" t="s">
        <v>72</v>
      </c>
      <c r="J44" s="818" t="s">
        <v>52</v>
      </c>
      <c r="K44" s="856"/>
      <c r="L44" s="822">
        <v>5000</v>
      </c>
      <c r="M44" s="839"/>
      <c r="N44" s="372">
        <v>5000</v>
      </c>
      <c r="O44" s="428">
        <v>5000</v>
      </c>
      <c r="P44" s="822">
        <v>0</v>
      </c>
      <c r="Q44" s="840" t="s">
        <v>722</v>
      </c>
      <c r="R44" s="838">
        <v>1</v>
      </c>
      <c r="S44" s="838">
        <v>0</v>
      </c>
      <c r="T44" s="838">
        <v>1</v>
      </c>
      <c r="U44" s="839" t="s">
        <v>81</v>
      </c>
      <c r="V44" s="819" t="s">
        <v>141</v>
      </c>
      <c r="W44" s="824"/>
      <c r="X44" s="824"/>
    </row>
    <row r="45" spans="1:24" s="845" customFormat="1" ht="50" customHeight="1">
      <c r="A45" s="838">
        <v>4</v>
      </c>
      <c r="B45" s="838">
        <v>4.3</v>
      </c>
      <c r="C45" s="838">
        <v>1</v>
      </c>
      <c r="D45" s="839" t="s">
        <v>723</v>
      </c>
      <c r="E45" s="839" t="s">
        <v>585</v>
      </c>
      <c r="F45" s="818" t="s">
        <v>562</v>
      </c>
      <c r="G45" s="818" t="s">
        <v>724</v>
      </c>
      <c r="H45" s="854" t="s">
        <v>60</v>
      </c>
      <c r="I45" s="854" t="s">
        <v>72</v>
      </c>
      <c r="J45" s="818" t="s">
        <v>52</v>
      </c>
      <c r="K45" s="856"/>
      <c r="L45" s="822">
        <v>10000</v>
      </c>
      <c r="M45" s="839"/>
      <c r="N45" s="372">
        <v>10000</v>
      </c>
      <c r="O45" s="428">
        <v>10000</v>
      </c>
      <c r="P45" s="822">
        <v>0</v>
      </c>
      <c r="Q45" s="840" t="s">
        <v>725</v>
      </c>
      <c r="R45" s="838">
        <v>1</v>
      </c>
      <c r="S45" s="838">
        <v>0</v>
      </c>
      <c r="T45" s="838">
        <v>0</v>
      </c>
      <c r="U45" s="839" t="s">
        <v>81</v>
      </c>
      <c r="V45" s="819" t="s">
        <v>141</v>
      </c>
      <c r="W45" s="824"/>
      <c r="X45" s="824"/>
    </row>
    <row r="46" spans="1:24" s="845" customFormat="1" ht="50" customHeight="1">
      <c r="A46" s="838">
        <v>4</v>
      </c>
      <c r="B46" s="838">
        <v>4.2</v>
      </c>
      <c r="C46" s="838">
        <v>1</v>
      </c>
      <c r="D46" s="839" t="s">
        <v>726</v>
      </c>
      <c r="E46" s="839" t="s">
        <v>585</v>
      </c>
      <c r="F46" s="818" t="s">
        <v>562</v>
      </c>
      <c r="G46" s="818" t="s">
        <v>727</v>
      </c>
      <c r="H46" s="854" t="s">
        <v>60</v>
      </c>
      <c r="I46" s="854" t="s">
        <v>72</v>
      </c>
      <c r="J46" s="818" t="s">
        <v>52</v>
      </c>
      <c r="K46" s="856"/>
      <c r="L46" s="822">
        <v>15000</v>
      </c>
      <c r="M46" s="839"/>
      <c r="N46" s="372">
        <v>15000</v>
      </c>
      <c r="O46" s="428">
        <v>15000</v>
      </c>
      <c r="P46" s="822">
        <v>0</v>
      </c>
      <c r="Q46" s="840" t="s">
        <v>728</v>
      </c>
      <c r="R46" s="838">
        <v>0</v>
      </c>
      <c r="S46" s="838">
        <v>0</v>
      </c>
      <c r="T46" s="838">
        <v>0</v>
      </c>
      <c r="U46" s="839" t="s">
        <v>81</v>
      </c>
      <c r="V46" s="819" t="s">
        <v>141</v>
      </c>
      <c r="W46" s="824"/>
      <c r="X46" s="824"/>
    </row>
    <row r="47" spans="1:24" s="845" customFormat="1" ht="50" customHeight="1">
      <c r="A47" s="838">
        <v>4</v>
      </c>
      <c r="B47" s="838">
        <v>4.2</v>
      </c>
      <c r="C47" s="838">
        <v>1</v>
      </c>
      <c r="D47" s="839" t="s">
        <v>729</v>
      </c>
      <c r="E47" s="839" t="s">
        <v>585</v>
      </c>
      <c r="F47" s="818" t="s">
        <v>562</v>
      </c>
      <c r="G47" s="818" t="s">
        <v>730</v>
      </c>
      <c r="H47" s="854" t="s">
        <v>60</v>
      </c>
      <c r="I47" s="854" t="s">
        <v>72</v>
      </c>
      <c r="J47" s="818" t="s">
        <v>52</v>
      </c>
      <c r="K47" s="856"/>
      <c r="L47" s="822">
        <v>15000</v>
      </c>
      <c r="M47" s="839"/>
      <c r="N47" s="372">
        <v>15000</v>
      </c>
      <c r="O47" s="428">
        <v>15000</v>
      </c>
      <c r="P47" s="822">
        <v>0</v>
      </c>
      <c r="Q47" s="840" t="s">
        <v>731</v>
      </c>
      <c r="R47" s="838">
        <v>0</v>
      </c>
      <c r="S47" s="838">
        <v>0</v>
      </c>
      <c r="T47" s="838">
        <v>0</v>
      </c>
      <c r="U47" s="839" t="s">
        <v>81</v>
      </c>
      <c r="V47" s="819" t="s">
        <v>141</v>
      </c>
      <c r="W47" s="824"/>
      <c r="X47" s="824"/>
    </row>
    <row r="48" spans="1:24" s="845" customFormat="1" ht="50" customHeight="1">
      <c r="A48" s="838">
        <v>4</v>
      </c>
      <c r="B48" s="838">
        <v>4.2</v>
      </c>
      <c r="C48" s="838">
        <v>1</v>
      </c>
      <c r="D48" s="839" t="s">
        <v>732</v>
      </c>
      <c r="E48" s="839" t="s">
        <v>733</v>
      </c>
      <c r="F48" s="818" t="s">
        <v>562</v>
      </c>
      <c r="G48" s="818" t="s">
        <v>734</v>
      </c>
      <c r="H48" s="854" t="s">
        <v>60</v>
      </c>
      <c r="I48" s="854" t="s">
        <v>46</v>
      </c>
      <c r="J48" s="818" t="s">
        <v>52</v>
      </c>
      <c r="K48" s="839"/>
      <c r="L48" s="822">
        <v>20000</v>
      </c>
      <c r="M48" s="839"/>
      <c r="N48" s="372">
        <v>20000</v>
      </c>
      <c r="O48" s="428">
        <v>20000</v>
      </c>
      <c r="P48" s="822">
        <v>0</v>
      </c>
      <c r="Q48" s="840" t="s">
        <v>735</v>
      </c>
      <c r="R48" s="838">
        <v>0</v>
      </c>
      <c r="S48" s="838">
        <v>0</v>
      </c>
      <c r="T48" s="838">
        <v>1</v>
      </c>
      <c r="U48" s="839" t="s">
        <v>81</v>
      </c>
      <c r="V48" s="819" t="s">
        <v>141</v>
      </c>
      <c r="W48" s="824"/>
      <c r="X48" s="824"/>
    </row>
    <row r="49" spans="1:24" s="845" customFormat="1" ht="50" customHeight="1">
      <c r="A49" s="838">
        <v>4</v>
      </c>
      <c r="B49" s="838">
        <v>4.2</v>
      </c>
      <c r="C49" s="838">
        <v>1</v>
      </c>
      <c r="D49" s="839" t="s">
        <v>736</v>
      </c>
      <c r="E49" s="839" t="s">
        <v>733</v>
      </c>
      <c r="F49" s="818" t="s">
        <v>562</v>
      </c>
      <c r="G49" s="818" t="s">
        <v>737</v>
      </c>
      <c r="H49" s="854" t="s">
        <v>60</v>
      </c>
      <c r="I49" s="854" t="s">
        <v>72</v>
      </c>
      <c r="J49" s="818" t="s">
        <v>52</v>
      </c>
      <c r="K49" s="839"/>
      <c r="L49" s="822">
        <v>15000</v>
      </c>
      <c r="M49" s="839"/>
      <c r="N49" s="372">
        <v>15000</v>
      </c>
      <c r="O49" s="428">
        <v>15000</v>
      </c>
      <c r="P49" s="822">
        <v>0</v>
      </c>
      <c r="Q49" s="840" t="s">
        <v>738</v>
      </c>
      <c r="R49" s="838">
        <v>0</v>
      </c>
      <c r="S49" s="838">
        <v>0</v>
      </c>
      <c r="T49" s="838">
        <v>0</v>
      </c>
      <c r="U49" s="839" t="s">
        <v>386</v>
      </c>
      <c r="V49" s="819" t="s">
        <v>141</v>
      </c>
      <c r="W49" s="824"/>
      <c r="X49" s="824"/>
    </row>
    <row r="50" spans="1:24" s="845" customFormat="1" ht="50" customHeight="1">
      <c r="A50" s="838">
        <v>4</v>
      </c>
      <c r="B50" s="838">
        <v>4.2</v>
      </c>
      <c r="C50" s="838">
        <v>1</v>
      </c>
      <c r="D50" s="839" t="s">
        <v>739</v>
      </c>
      <c r="E50" s="839" t="s">
        <v>733</v>
      </c>
      <c r="F50" s="818" t="s">
        <v>562</v>
      </c>
      <c r="G50" s="818" t="s">
        <v>740</v>
      </c>
      <c r="H50" s="854" t="s">
        <v>60</v>
      </c>
      <c r="I50" s="854" t="s">
        <v>72</v>
      </c>
      <c r="J50" s="818" t="s">
        <v>52</v>
      </c>
      <c r="K50" s="839"/>
      <c r="L50" s="822">
        <v>30000</v>
      </c>
      <c r="M50" s="839"/>
      <c r="N50" s="372">
        <v>30000</v>
      </c>
      <c r="O50" s="428">
        <v>30000</v>
      </c>
      <c r="P50" s="822">
        <v>0</v>
      </c>
      <c r="Q50" s="840" t="s">
        <v>741</v>
      </c>
      <c r="R50" s="838">
        <v>0</v>
      </c>
      <c r="S50" s="838">
        <v>0</v>
      </c>
      <c r="T50" s="838">
        <v>0</v>
      </c>
      <c r="U50" s="839" t="s">
        <v>386</v>
      </c>
      <c r="V50" s="819" t="s">
        <v>141</v>
      </c>
      <c r="W50" s="824"/>
      <c r="X50" s="824"/>
    </row>
    <row r="51" spans="1:24" s="845" customFormat="1" ht="50" customHeight="1">
      <c r="A51" s="827">
        <v>4</v>
      </c>
      <c r="B51" s="827">
        <v>4.2</v>
      </c>
      <c r="C51" s="827">
        <v>1</v>
      </c>
      <c r="D51" s="828" t="s">
        <v>742</v>
      </c>
      <c r="E51" s="828" t="s">
        <v>733</v>
      </c>
      <c r="F51" s="818" t="s">
        <v>562</v>
      </c>
      <c r="G51" s="829" t="s">
        <v>743</v>
      </c>
      <c r="H51" s="854" t="s">
        <v>60</v>
      </c>
      <c r="I51" s="854" t="s">
        <v>72</v>
      </c>
      <c r="J51" s="818" t="s">
        <v>52</v>
      </c>
      <c r="K51" s="828"/>
      <c r="L51" s="831">
        <v>15000</v>
      </c>
      <c r="M51" s="828"/>
      <c r="N51" s="849">
        <v>15000</v>
      </c>
      <c r="O51" s="583">
        <v>15000</v>
      </c>
      <c r="P51" s="831">
        <v>0</v>
      </c>
      <c r="Q51" s="833" t="s">
        <v>744</v>
      </c>
      <c r="R51" s="838">
        <v>0</v>
      </c>
      <c r="S51" s="838">
        <v>0</v>
      </c>
      <c r="T51" s="838">
        <v>0</v>
      </c>
      <c r="U51" s="839" t="s">
        <v>386</v>
      </c>
      <c r="V51" s="819" t="s">
        <v>141</v>
      </c>
      <c r="W51" s="824"/>
      <c r="X51" s="824"/>
    </row>
    <row r="52" spans="1:24" s="845" customFormat="1" ht="50" customHeight="1">
      <c r="A52" s="827">
        <v>4</v>
      </c>
      <c r="B52" s="827">
        <v>4.3</v>
      </c>
      <c r="C52" s="827">
        <v>1</v>
      </c>
      <c r="D52" s="828" t="s">
        <v>745</v>
      </c>
      <c r="E52" s="828" t="s">
        <v>733</v>
      </c>
      <c r="F52" s="818" t="s">
        <v>562</v>
      </c>
      <c r="G52" s="829" t="s">
        <v>746</v>
      </c>
      <c r="H52" s="854" t="s">
        <v>60</v>
      </c>
      <c r="I52" s="854" t="s">
        <v>72</v>
      </c>
      <c r="J52" s="818" t="s">
        <v>52</v>
      </c>
      <c r="K52" s="828" t="s">
        <v>608</v>
      </c>
      <c r="L52" s="831">
        <v>5000</v>
      </c>
      <c r="M52" s="828" t="s">
        <v>609</v>
      </c>
      <c r="N52" s="849">
        <v>13000</v>
      </c>
      <c r="O52" s="583">
        <v>13000</v>
      </c>
      <c r="P52" s="831">
        <v>0</v>
      </c>
      <c r="Q52" s="833" t="s">
        <v>747</v>
      </c>
      <c r="R52" s="838">
        <v>0</v>
      </c>
      <c r="S52" s="838">
        <v>0</v>
      </c>
      <c r="T52" s="838">
        <v>0</v>
      </c>
      <c r="U52" s="839" t="s">
        <v>81</v>
      </c>
      <c r="V52" s="819" t="s">
        <v>141</v>
      </c>
      <c r="W52" s="824"/>
      <c r="X52" s="824"/>
    </row>
    <row r="53" spans="1:24" s="845" customFormat="1" ht="50" customHeight="1">
      <c r="A53" s="827">
        <v>4</v>
      </c>
      <c r="B53" s="827">
        <v>4.3</v>
      </c>
      <c r="C53" s="827">
        <v>1</v>
      </c>
      <c r="D53" s="828" t="s">
        <v>748</v>
      </c>
      <c r="E53" s="828" t="s">
        <v>733</v>
      </c>
      <c r="F53" s="818" t="s">
        <v>562</v>
      </c>
      <c r="G53" s="829" t="s">
        <v>749</v>
      </c>
      <c r="H53" s="854" t="s">
        <v>60</v>
      </c>
      <c r="I53" s="854" t="s">
        <v>72</v>
      </c>
      <c r="J53" s="818" t="s">
        <v>52</v>
      </c>
      <c r="K53" s="828"/>
      <c r="L53" s="831">
        <v>5000</v>
      </c>
      <c r="M53" s="828"/>
      <c r="N53" s="849">
        <v>5000</v>
      </c>
      <c r="O53" s="583">
        <v>5000</v>
      </c>
      <c r="P53" s="831">
        <v>0</v>
      </c>
      <c r="Q53" s="833" t="s">
        <v>750</v>
      </c>
      <c r="R53" s="838">
        <v>0</v>
      </c>
      <c r="S53" s="838">
        <v>0</v>
      </c>
      <c r="T53" s="838">
        <v>0</v>
      </c>
      <c r="U53" s="839" t="s">
        <v>81</v>
      </c>
      <c r="V53" s="819" t="s">
        <v>141</v>
      </c>
      <c r="W53" s="824"/>
      <c r="X53" s="824"/>
    </row>
    <row r="54" spans="1:24" s="845" customFormat="1" ht="50" customHeight="1">
      <c r="A54" s="827">
        <v>4</v>
      </c>
      <c r="B54" s="827">
        <v>4.4000000000000004</v>
      </c>
      <c r="C54" s="827">
        <v>1</v>
      </c>
      <c r="D54" s="828" t="s">
        <v>751</v>
      </c>
      <c r="E54" s="828" t="s">
        <v>733</v>
      </c>
      <c r="F54" s="818" t="s">
        <v>562</v>
      </c>
      <c r="G54" s="829" t="s">
        <v>752</v>
      </c>
      <c r="H54" s="854" t="s">
        <v>60</v>
      </c>
      <c r="I54" s="854" t="s">
        <v>72</v>
      </c>
      <c r="J54" s="818" t="s">
        <v>52</v>
      </c>
      <c r="K54" s="828"/>
      <c r="L54" s="831">
        <v>5000</v>
      </c>
      <c r="M54" s="828"/>
      <c r="N54" s="849">
        <v>5000</v>
      </c>
      <c r="O54" s="583">
        <v>5000</v>
      </c>
      <c r="P54" s="831">
        <v>0</v>
      </c>
      <c r="Q54" s="833" t="s">
        <v>753</v>
      </c>
      <c r="R54" s="838">
        <v>0</v>
      </c>
      <c r="S54" s="838">
        <v>0</v>
      </c>
      <c r="T54" s="838">
        <v>0</v>
      </c>
      <c r="U54" s="839" t="s">
        <v>81</v>
      </c>
      <c r="V54" s="819" t="s">
        <v>141</v>
      </c>
      <c r="W54" s="824"/>
      <c r="X54" s="824"/>
    </row>
    <row r="55" spans="1:24" s="845" customFormat="1" ht="50" customHeight="1">
      <c r="A55" s="827">
        <v>4</v>
      </c>
      <c r="B55" s="827">
        <v>4.2</v>
      </c>
      <c r="C55" s="827">
        <v>1</v>
      </c>
      <c r="D55" s="829" t="s">
        <v>754</v>
      </c>
      <c r="E55" s="828" t="s">
        <v>601</v>
      </c>
      <c r="F55" s="818" t="s">
        <v>562</v>
      </c>
      <c r="G55" s="818" t="s">
        <v>755</v>
      </c>
      <c r="H55" s="854" t="s">
        <v>60</v>
      </c>
      <c r="I55" s="854" t="s">
        <v>72</v>
      </c>
      <c r="J55" s="818" t="s">
        <v>52</v>
      </c>
      <c r="K55" s="839"/>
      <c r="L55" s="822">
        <v>15000</v>
      </c>
      <c r="M55" s="839" t="s">
        <v>756</v>
      </c>
      <c r="N55" s="372">
        <v>5000</v>
      </c>
      <c r="O55" s="428">
        <f>5000</f>
        <v>5000</v>
      </c>
      <c r="P55" s="822">
        <v>0</v>
      </c>
      <c r="Q55" s="840" t="s">
        <v>757</v>
      </c>
      <c r="R55" s="838">
        <v>1</v>
      </c>
      <c r="S55" s="838">
        <v>0</v>
      </c>
      <c r="T55" s="838">
        <v>1</v>
      </c>
      <c r="U55" s="839" t="s">
        <v>386</v>
      </c>
      <c r="V55" s="819" t="s">
        <v>141</v>
      </c>
      <c r="W55" s="824"/>
      <c r="X55" s="824"/>
    </row>
    <row r="56" spans="1:24" s="845" customFormat="1" ht="50" customHeight="1">
      <c r="A56" s="827">
        <v>4</v>
      </c>
      <c r="B56" s="827">
        <v>4.2</v>
      </c>
      <c r="C56" s="827">
        <v>1</v>
      </c>
      <c r="D56" s="828" t="s">
        <v>758</v>
      </c>
      <c r="E56" s="828" t="s">
        <v>601</v>
      </c>
      <c r="F56" s="818" t="s">
        <v>562</v>
      </c>
      <c r="G56" s="818" t="s">
        <v>759</v>
      </c>
      <c r="H56" s="854" t="s">
        <v>60</v>
      </c>
      <c r="I56" s="854" t="s">
        <v>72</v>
      </c>
      <c r="J56" s="818" t="s">
        <v>52</v>
      </c>
      <c r="K56" s="839"/>
      <c r="L56" s="822">
        <v>5000</v>
      </c>
      <c r="M56" s="839"/>
      <c r="N56" s="372">
        <v>5000</v>
      </c>
      <c r="O56" s="428">
        <v>5000</v>
      </c>
      <c r="P56" s="822">
        <v>0</v>
      </c>
      <c r="Q56" s="840" t="s">
        <v>760</v>
      </c>
      <c r="R56" s="838">
        <v>1</v>
      </c>
      <c r="S56" s="838">
        <v>0</v>
      </c>
      <c r="T56" s="838">
        <v>0</v>
      </c>
      <c r="U56" s="839" t="s">
        <v>386</v>
      </c>
      <c r="V56" s="858" t="s">
        <v>761</v>
      </c>
      <c r="W56" s="824" t="s">
        <v>762</v>
      </c>
      <c r="X56" s="824"/>
    </row>
    <row r="57" spans="1:24" s="845" customFormat="1" ht="50" customHeight="1">
      <c r="A57" s="827">
        <v>4</v>
      </c>
      <c r="B57" s="827">
        <v>4.2</v>
      </c>
      <c r="C57" s="827">
        <v>1</v>
      </c>
      <c r="D57" s="828" t="s">
        <v>763</v>
      </c>
      <c r="E57" s="828" t="s">
        <v>601</v>
      </c>
      <c r="F57" s="818" t="s">
        <v>562</v>
      </c>
      <c r="G57" s="818" t="s">
        <v>759</v>
      </c>
      <c r="H57" s="854" t="s">
        <v>60</v>
      </c>
      <c r="I57" s="854" t="s">
        <v>72</v>
      </c>
      <c r="J57" s="818" t="s">
        <v>52</v>
      </c>
      <c r="K57" s="839"/>
      <c r="L57" s="822">
        <v>10000</v>
      </c>
      <c r="M57" s="839" t="s">
        <v>756</v>
      </c>
      <c r="N57" s="372">
        <v>5000</v>
      </c>
      <c r="O57" s="428">
        <v>5000</v>
      </c>
      <c r="P57" s="822">
        <v>0</v>
      </c>
      <c r="Q57" s="840" t="s">
        <v>764</v>
      </c>
      <c r="R57" s="838">
        <v>1</v>
      </c>
      <c r="S57" s="838">
        <v>0</v>
      </c>
      <c r="T57" s="838">
        <v>0</v>
      </c>
      <c r="U57" s="839" t="s">
        <v>386</v>
      </c>
      <c r="V57" s="858" t="s">
        <v>765</v>
      </c>
      <c r="W57" s="824" t="s">
        <v>766</v>
      </c>
      <c r="X57" s="824"/>
    </row>
    <row r="58" spans="1:24" s="845" customFormat="1" ht="50" customHeight="1">
      <c r="A58" s="827">
        <v>4</v>
      </c>
      <c r="B58" s="827">
        <v>4.2</v>
      </c>
      <c r="C58" s="827">
        <v>1</v>
      </c>
      <c r="D58" s="829" t="s">
        <v>767</v>
      </c>
      <c r="E58" s="828" t="s">
        <v>768</v>
      </c>
      <c r="F58" s="818" t="s">
        <v>6</v>
      </c>
      <c r="G58" s="859" t="s">
        <v>769</v>
      </c>
      <c r="H58" s="854" t="s">
        <v>60</v>
      </c>
      <c r="I58" s="854" t="s">
        <v>72</v>
      </c>
      <c r="J58" s="818" t="s">
        <v>52</v>
      </c>
      <c r="K58" s="839" t="s">
        <v>770</v>
      </c>
      <c r="L58" s="822">
        <v>5000</v>
      </c>
      <c r="M58" s="860" t="s">
        <v>771</v>
      </c>
      <c r="N58" s="372">
        <v>30000</v>
      </c>
      <c r="O58" s="428">
        <v>20000</v>
      </c>
      <c r="P58" s="831">
        <v>10000</v>
      </c>
      <c r="Q58" s="833" t="s">
        <v>772</v>
      </c>
      <c r="R58" s="838">
        <v>0</v>
      </c>
      <c r="S58" s="838">
        <v>0</v>
      </c>
      <c r="T58" s="838">
        <v>1</v>
      </c>
      <c r="U58" s="839" t="s">
        <v>81</v>
      </c>
      <c r="V58" s="819" t="s">
        <v>141</v>
      </c>
      <c r="W58" s="824"/>
      <c r="X58" s="824"/>
    </row>
    <row r="59" spans="1:24" s="851" customFormat="1" ht="50" customHeight="1">
      <c r="A59" s="827">
        <v>4</v>
      </c>
      <c r="B59" s="827">
        <v>4.2</v>
      </c>
      <c r="C59" s="827">
        <v>1</v>
      </c>
      <c r="D59" s="828" t="s">
        <v>773</v>
      </c>
      <c r="E59" s="828" t="s">
        <v>774</v>
      </c>
      <c r="F59" s="829" t="s">
        <v>6</v>
      </c>
      <c r="G59" s="829" t="s">
        <v>775</v>
      </c>
      <c r="H59" s="854" t="s">
        <v>51</v>
      </c>
      <c r="I59" s="854" t="s">
        <v>72</v>
      </c>
      <c r="J59" s="818" t="s">
        <v>52</v>
      </c>
      <c r="K59" s="828"/>
      <c r="L59" s="831">
        <v>10000</v>
      </c>
      <c r="M59" s="828"/>
      <c r="N59" s="849">
        <v>10000</v>
      </c>
      <c r="O59" s="583">
        <v>10000</v>
      </c>
      <c r="P59" s="831">
        <v>0</v>
      </c>
      <c r="Q59" s="833" t="s">
        <v>776</v>
      </c>
      <c r="R59" s="827">
        <v>1</v>
      </c>
      <c r="S59" s="827">
        <v>0</v>
      </c>
      <c r="T59" s="827">
        <v>0</v>
      </c>
      <c r="U59" s="828" t="s">
        <v>386</v>
      </c>
      <c r="V59" s="834" t="s">
        <v>141</v>
      </c>
      <c r="W59" s="835"/>
      <c r="X59" s="852"/>
    </row>
    <row r="60" spans="1:24" s="851" customFormat="1" ht="50" customHeight="1">
      <c r="A60" s="827">
        <v>4</v>
      </c>
      <c r="B60" s="827">
        <v>4.2</v>
      </c>
      <c r="C60" s="827">
        <v>1</v>
      </c>
      <c r="D60" s="828" t="s">
        <v>777</v>
      </c>
      <c r="E60" s="828" t="s">
        <v>774</v>
      </c>
      <c r="F60" s="829" t="s">
        <v>6</v>
      </c>
      <c r="G60" s="829" t="s">
        <v>775</v>
      </c>
      <c r="H60" s="854" t="s">
        <v>60</v>
      </c>
      <c r="I60" s="854" t="s">
        <v>72</v>
      </c>
      <c r="J60" s="818" t="s">
        <v>52</v>
      </c>
      <c r="K60" s="828"/>
      <c r="L60" s="831">
        <v>20000</v>
      </c>
      <c r="M60" s="828"/>
      <c r="N60" s="849">
        <v>20000</v>
      </c>
      <c r="O60" s="583">
        <v>20000</v>
      </c>
      <c r="P60" s="831">
        <v>0</v>
      </c>
      <c r="Q60" s="833" t="s">
        <v>778</v>
      </c>
      <c r="R60" s="827">
        <v>0</v>
      </c>
      <c r="S60" s="827">
        <v>0</v>
      </c>
      <c r="T60" s="827">
        <v>0</v>
      </c>
      <c r="U60" s="828" t="s">
        <v>386</v>
      </c>
      <c r="V60" s="834" t="s">
        <v>141</v>
      </c>
      <c r="W60" s="835"/>
      <c r="X60" s="852"/>
    </row>
    <row r="61" spans="1:24" s="851" customFormat="1" ht="50" customHeight="1">
      <c r="A61" s="827">
        <v>4</v>
      </c>
      <c r="B61" s="827">
        <v>4.2</v>
      </c>
      <c r="C61" s="827">
        <v>1</v>
      </c>
      <c r="D61" s="828" t="s">
        <v>779</v>
      </c>
      <c r="E61" s="828" t="s">
        <v>774</v>
      </c>
      <c r="F61" s="829" t="s">
        <v>6</v>
      </c>
      <c r="G61" s="829" t="s">
        <v>775</v>
      </c>
      <c r="H61" s="854" t="s">
        <v>60</v>
      </c>
      <c r="I61" s="854" t="s">
        <v>72</v>
      </c>
      <c r="J61" s="818" t="s">
        <v>52</v>
      </c>
      <c r="K61" s="828"/>
      <c r="L61" s="831">
        <v>15000</v>
      </c>
      <c r="M61" s="828"/>
      <c r="N61" s="849">
        <v>15000</v>
      </c>
      <c r="O61" s="583">
        <v>15000</v>
      </c>
      <c r="P61" s="831">
        <v>0</v>
      </c>
      <c r="Q61" s="833" t="s">
        <v>780</v>
      </c>
      <c r="R61" s="827">
        <v>0</v>
      </c>
      <c r="S61" s="827">
        <v>0</v>
      </c>
      <c r="T61" s="827">
        <v>0</v>
      </c>
      <c r="U61" s="828" t="s">
        <v>386</v>
      </c>
      <c r="V61" s="834" t="s">
        <v>141</v>
      </c>
      <c r="W61" s="835"/>
      <c r="X61" s="852"/>
    </row>
    <row r="62" spans="1:24" s="851" customFormat="1" ht="50" customHeight="1">
      <c r="A62" s="827">
        <v>4</v>
      </c>
      <c r="B62" s="827">
        <v>4.2</v>
      </c>
      <c r="C62" s="827">
        <v>1</v>
      </c>
      <c r="D62" s="829" t="s">
        <v>781</v>
      </c>
      <c r="E62" s="829" t="s">
        <v>782</v>
      </c>
      <c r="F62" s="829" t="s">
        <v>6</v>
      </c>
      <c r="G62" s="830" t="s">
        <v>783</v>
      </c>
      <c r="H62" s="854" t="s">
        <v>60</v>
      </c>
      <c r="I62" s="854" t="s">
        <v>72</v>
      </c>
      <c r="J62" s="818" t="s">
        <v>52</v>
      </c>
      <c r="K62" s="828" t="s">
        <v>784</v>
      </c>
      <c r="L62" s="831">
        <v>15000</v>
      </c>
      <c r="M62" s="828" t="s">
        <v>785</v>
      </c>
      <c r="N62" s="849">
        <v>30000</v>
      </c>
      <c r="O62" s="583">
        <v>30000</v>
      </c>
      <c r="P62" s="831">
        <v>0</v>
      </c>
      <c r="Q62" s="848" t="s">
        <v>786</v>
      </c>
      <c r="R62" s="827">
        <v>1</v>
      </c>
      <c r="S62" s="827">
        <v>1</v>
      </c>
      <c r="T62" s="827">
        <v>2</v>
      </c>
      <c r="U62" s="828" t="s">
        <v>386</v>
      </c>
      <c r="V62" s="834" t="s">
        <v>141</v>
      </c>
      <c r="W62" s="835"/>
      <c r="X62" s="852"/>
    </row>
    <row r="63" spans="1:24" s="851" customFormat="1" ht="50" customHeight="1">
      <c r="A63" s="827">
        <v>4</v>
      </c>
      <c r="B63" s="827">
        <v>4.2</v>
      </c>
      <c r="C63" s="827">
        <v>1</v>
      </c>
      <c r="D63" s="828" t="s">
        <v>787</v>
      </c>
      <c r="E63" s="829" t="s">
        <v>782</v>
      </c>
      <c r="F63" s="829" t="s">
        <v>6</v>
      </c>
      <c r="G63" s="830" t="s">
        <v>788</v>
      </c>
      <c r="H63" s="854" t="s">
        <v>60</v>
      </c>
      <c r="I63" s="854" t="s">
        <v>72</v>
      </c>
      <c r="J63" s="818" t="s">
        <v>52</v>
      </c>
      <c r="K63" s="828" t="s">
        <v>789</v>
      </c>
      <c r="L63" s="831">
        <v>20000</v>
      </c>
      <c r="M63" s="828"/>
      <c r="N63" s="849">
        <v>25000</v>
      </c>
      <c r="O63" s="583">
        <v>25000</v>
      </c>
      <c r="P63" s="831">
        <v>0</v>
      </c>
      <c r="Q63" s="833" t="s">
        <v>790</v>
      </c>
      <c r="R63" s="827">
        <v>1</v>
      </c>
      <c r="S63" s="827">
        <v>1</v>
      </c>
      <c r="T63" s="827">
        <v>2</v>
      </c>
      <c r="U63" s="828" t="s">
        <v>386</v>
      </c>
      <c r="V63" s="834" t="s">
        <v>141</v>
      </c>
      <c r="W63" s="835"/>
      <c r="X63" s="852"/>
    </row>
    <row r="64" spans="1:24" s="851" customFormat="1" ht="50" customHeight="1">
      <c r="A64" s="827">
        <v>4</v>
      </c>
      <c r="B64" s="827">
        <v>4.2</v>
      </c>
      <c r="C64" s="827">
        <v>1</v>
      </c>
      <c r="D64" s="828" t="s">
        <v>791</v>
      </c>
      <c r="E64" s="829" t="s">
        <v>782</v>
      </c>
      <c r="F64" s="829" t="s">
        <v>6</v>
      </c>
      <c r="G64" s="830" t="s">
        <v>792</v>
      </c>
      <c r="H64" s="854" t="s">
        <v>60</v>
      </c>
      <c r="I64" s="854" t="s">
        <v>72</v>
      </c>
      <c r="J64" s="818" t="s">
        <v>52</v>
      </c>
      <c r="K64" s="828" t="s">
        <v>793</v>
      </c>
      <c r="L64" s="831">
        <v>10000</v>
      </c>
      <c r="M64" s="828" t="s">
        <v>794</v>
      </c>
      <c r="N64" s="849">
        <v>10000</v>
      </c>
      <c r="O64" s="583">
        <v>10000</v>
      </c>
      <c r="P64" s="831">
        <v>0</v>
      </c>
      <c r="Q64" s="833" t="s">
        <v>795</v>
      </c>
      <c r="R64" s="827">
        <v>1</v>
      </c>
      <c r="S64" s="827">
        <v>1</v>
      </c>
      <c r="T64" s="827">
        <v>2</v>
      </c>
      <c r="U64" s="828" t="s">
        <v>386</v>
      </c>
      <c r="V64" s="834" t="s">
        <v>141</v>
      </c>
      <c r="W64" s="835"/>
      <c r="X64" s="852"/>
    </row>
    <row r="65" spans="1:24" s="851" customFormat="1" ht="50" customHeight="1">
      <c r="A65" s="827">
        <v>4</v>
      </c>
      <c r="B65" s="827">
        <v>4.3</v>
      </c>
      <c r="C65" s="827">
        <v>1</v>
      </c>
      <c r="D65" s="828" t="s">
        <v>796</v>
      </c>
      <c r="E65" s="861" t="s">
        <v>774</v>
      </c>
      <c r="F65" s="829" t="s">
        <v>6</v>
      </c>
      <c r="G65" s="829" t="s">
        <v>797</v>
      </c>
      <c r="H65" s="854" t="s">
        <v>60</v>
      </c>
      <c r="I65" s="854" t="s">
        <v>72</v>
      </c>
      <c r="J65" s="818" t="s">
        <v>52</v>
      </c>
      <c r="K65" s="828" t="s">
        <v>798</v>
      </c>
      <c r="L65" s="831">
        <v>10000</v>
      </c>
      <c r="M65" s="828" t="s">
        <v>799</v>
      </c>
      <c r="N65" s="849">
        <v>10000</v>
      </c>
      <c r="O65" s="583">
        <v>10000</v>
      </c>
      <c r="P65" s="831">
        <v>0</v>
      </c>
      <c r="Q65" s="833" t="s">
        <v>800</v>
      </c>
      <c r="R65" s="827">
        <v>1</v>
      </c>
      <c r="S65" s="827">
        <v>1</v>
      </c>
      <c r="T65" s="827">
        <v>2</v>
      </c>
      <c r="U65" s="828" t="s">
        <v>81</v>
      </c>
      <c r="V65" s="834" t="s">
        <v>141</v>
      </c>
      <c r="W65" s="835"/>
      <c r="X65" s="852"/>
    </row>
    <row r="66" spans="1:24" s="851" customFormat="1" ht="50" customHeight="1">
      <c r="A66" s="827">
        <v>4</v>
      </c>
      <c r="B66" s="827">
        <v>4.3</v>
      </c>
      <c r="C66" s="827">
        <v>1</v>
      </c>
      <c r="D66" s="828" t="s">
        <v>801</v>
      </c>
      <c r="E66" s="828" t="s">
        <v>774</v>
      </c>
      <c r="F66" s="829" t="s">
        <v>6</v>
      </c>
      <c r="G66" s="829" t="s">
        <v>797</v>
      </c>
      <c r="H66" s="854" t="s">
        <v>60</v>
      </c>
      <c r="I66" s="854" t="s">
        <v>72</v>
      </c>
      <c r="J66" s="818" t="s">
        <v>52</v>
      </c>
      <c r="K66" s="828" t="s">
        <v>802</v>
      </c>
      <c r="L66" s="831">
        <v>5000</v>
      </c>
      <c r="M66" s="828" t="s">
        <v>799</v>
      </c>
      <c r="N66" s="849">
        <v>5000</v>
      </c>
      <c r="O66" s="583">
        <v>5000</v>
      </c>
      <c r="P66" s="831">
        <v>0</v>
      </c>
      <c r="Q66" s="833" t="s">
        <v>803</v>
      </c>
      <c r="R66" s="827">
        <v>1</v>
      </c>
      <c r="S66" s="827">
        <v>1</v>
      </c>
      <c r="T66" s="827">
        <v>2</v>
      </c>
      <c r="U66" s="828" t="s">
        <v>81</v>
      </c>
      <c r="V66" s="834" t="s">
        <v>141</v>
      </c>
      <c r="W66" s="835"/>
      <c r="X66" s="852"/>
    </row>
    <row r="67" spans="1:24" s="851" customFormat="1" ht="50" customHeight="1">
      <c r="A67" s="827">
        <v>4</v>
      </c>
      <c r="B67" s="827">
        <v>4.3</v>
      </c>
      <c r="C67" s="827">
        <v>1</v>
      </c>
      <c r="D67" s="828" t="s">
        <v>804</v>
      </c>
      <c r="E67" s="828" t="s">
        <v>805</v>
      </c>
      <c r="F67" s="829" t="s">
        <v>6</v>
      </c>
      <c r="G67" s="829" t="s">
        <v>774</v>
      </c>
      <c r="H67" s="854" t="s">
        <v>60</v>
      </c>
      <c r="I67" s="854" t="s">
        <v>46</v>
      </c>
      <c r="J67" s="818" t="s">
        <v>52</v>
      </c>
      <c r="K67" s="828" t="s">
        <v>806</v>
      </c>
      <c r="L67" s="862">
        <v>5000</v>
      </c>
      <c r="M67" s="828" t="s">
        <v>799</v>
      </c>
      <c r="N67" s="849">
        <v>5000</v>
      </c>
      <c r="O67" s="583">
        <v>5000</v>
      </c>
      <c r="P67" s="831">
        <v>0</v>
      </c>
      <c r="Q67" s="833" t="s">
        <v>807</v>
      </c>
      <c r="R67" s="827">
        <v>1</v>
      </c>
      <c r="S67" s="827">
        <v>1</v>
      </c>
      <c r="T67" s="827">
        <v>2</v>
      </c>
      <c r="U67" s="828" t="s">
        <v>81</v>
      </c>
      <c r="V67" s="834" t="s">
        <v>141</v>
      </c>
      <c r="W67" s="835"/>
      <c r="X67" s="852"/>
    </row>
    <row r="68" spans="1:24" s="851" customFormat="1" ht="50" customHeight="1">
      <c r="A68" s="827">
        <v>4</v>
      </c>
      <c r="B68" s="827">
        <v>4.2</v>
      </c>
      <c r="C68" s="827">
        <v>1</v>
      </c>
      <c r="D68" s="828" t="s">
        <v>808</v>
      </c>
      <c r="E68" s="828" t="s">
        <v>809</v>
      </c>
      <c r="F68" s="829" t="s">
        <v>6</v>
      </c>
      <c r="G68" s="829" t="s">
        <v>810</v>
      </c>
      <c r="H68" s="854" t="s">
        <v>60</v>
      </c>
      <c r="I68" s="854" t="s">
        <v>72</v>
      </c>
      <c r="J68" s="818" t="s">
        <v>52</v>
      </c>
      <c r="K68" s="828" t="s">
        <v>811</v>
      </c>
      <c r="L68" s="831">
        <v>5000</v>
      </c>
      <c r="M68" s="828" t="s">
        <v>799</v>
      </c>
      <c r="N68" s="849">
        <v>5000</v>
      </c>
      <c r="O68" s="583">
        <v>5000</v>
      </c>
      <c r="P68" s="831">
        <v>0</v>
      </c>
      <c r="Q68" s="833" t="s">
        <v>812</v>
      </c>
      <c r="R68" s="827">
        <v>1</v>
      </c>
      <c r="S68" s="827">
        <v>1</v>
      </c>
      <c r="T68" s="827">
        <v>2</v>
      </c>
      <c r="U68" s="828" t="s">
        <v>81</v>
      </c>
      <c r="V68" s="834" t="s">
        <v>141</v>
      </c>
      <c r="W68" s="835"/>
      <c r="X68" s="852"/>
    </row>
    <row r="69" spans="1:24" s="851" customFormat="1" ht="50" customHeight="1">
      <c r="A69" s="827">
        <v>4</v>
      </c>
      <c r="B69" s="827">
        <v>4.3</v>
      </c>
      <c r="C69" s="827">
        <v>1</v>
      </c>
      <c r="D69" s="828" t="s">
        <v>813</v>
      </c>
      <c r="E69" s="828" t="s">
        <v>805</v>
      </c>
      <c r="F69" s="829" t="s">
        <v>6</v>
      </c>
      <c r="G69" s="829" t="s">
        <v>814</v>
      </c>
      <c r="H69" s="854" t="s">
        <v>60</v>
      </c>
      <c r="I69" s="854" t="s">
        <v>72</v>
      </c>
      <c r="J69" s="818" t="s">
        <v>52</v>
      </c>
      <c r="K69" s="828" t="s">
        <v>815</v>
      </c>
      <c r="L69" s="831">
        <v>4000</v>
      </c>
      <c r="M69" s="828" t="s">
        <v>799</v>
      </c>
      <c r="N69" s="849">
        <v>4000</v>
      </c>
      <c r="O69" s="583">
        <v>4000</v>
      </c>
      <c r="P69" s="831">
        <v>0</v>
      </c>
      <c r="Q69" s="833" t="s">
        <v>816</v>
      </c>
      <c r="R69" s="827">
        <v>1</v>
      </c>
      <c r="S69" s="827">
        <v>1</v>
      </c>
      <c r="T69" s="827">
        <v>2</v>
      </c>
      <c r="U69" s="828" t="s">
        <v>467</v>
      </c>
      <c r="V69" s="834" t="s">
        <v>141</v>
      </c>
      <c r="W69" s="835"/>
      <c r="X69" s="852"/>
    </row>
    <row r="70" spans="1:24" s="851" customFormat="1" ht="50" customHeight="1">
      <c r="A70" s="827">
        <v>4</v>
      </c>
      <c r="B70" s="827">
        <v>4.2</v>
      </c>
      <c r="C70" s="827">
        <v>1</v>
      </c>
      <c r="D70" s="828" t="s">
        <v>817</v>
      </c>
      <c r="E70" s="828" t="s">
        <v>805</v>
      </c>
      <c r="F70" s="829" t="s">
        <v>6</v>
      </c>
      <c r="G70" s="829" t="s">
        <v>818</v>
      </c>
      <c r="H70" s="854" t="s">
        <v>60</v>
      </c>
      <c r="I70" s="854" t="s">
        <v>72</v>
      </c>
      <c r="J70" s="818" t="s">
        <v>52</v>
      </c>
      <c r="K70" s="828" t="s">
        <v>819</v>
      </c>
      <c r="L70" s="831">
        <v>25000</v>
      </c>
      <c r="M70" s="828" t="s">
        <v>820</v>
      </c>
      <c r="N70" s="849">
        <v>35000</v>
      </c>
      <c r="O70" s="583">
        <f>35000</f>
        <v>35000</v>
      </c>
      <c r="P70" s="831">
        <v>0</v>
      </c>
      <c r="Q70" s="833" t="s">
        <v>821</v>
      </c>
      <c r="R70" s="827">
        <v>1</v>
      </c>
      <c r="S70" s="827">
        <v>1</v>
      </c>
      <c r="T70" s="827">
        <v>2</v>
      </c>
      <c r="U70" s="828" t="s">
        <v>81</v>
      </c>
      <c r="V70" s="834" t="s">
        <v>141</v>
      </c>
      <c r="W70" s="835"/>
      <c r="X70" s="852"/>
    </row>
    <row r="71" spans="1:24" s="851" customFormat="1" ht="50" customHeight="1">
      <c r="A71" s="827">
        <v>4</v>
      </c>
      <c r="B71" s="827">
        <v>4.3</v>
      </c>
      <c r="C71" s="827">
        <v>1</v>
      </c>
      <c r="D71" s="828" t="s">
        <v>822</v>
      </c>
      <c r="E71" s="828" t="s">
        <v>823</v>
      </c>
      <c r="F71" s="829" t="s">
        <v>6</v>
      </c>
      <c r="G71" s="829" t="s">
        <v>814</v>
      </c>
      <c r="H71" s="854" t="s">
        <v>60</v>
      </c>
      <c r="I71" s="854" t="s">
        <v>72</v>
      </c>
      <c r="J71" s="818" t="s">
        <v>52</v>
      </c>
      <c r="K71" s="828" t="s">
        <v>819</v>
      </c>
      <c r="L71" s="831">
        <v>12000</v>
      </c>
      <c r="M71" s="828" t="s">
        <v>824</v>
      </c>
      <c r="N71" s="849">
        <v>10000</v>
      </c>
      <c r="O71" s="583">
        <v>10000</v>
      </c>
      <c r="P71" s="831">
        <v>0</v>
      </c>
      <c r="Q71" s="833" t="s">
        <v>825</v>
      </c>
      <c r="R71" s="827">
        <v>1</v>
      </c>
      <c r="S71" s="827">
        <v>1</v>
      </c>
      <c r="T71" s="827">
        <v>2</v>
      </c>
      <c r="U71" s="828" t="s">
        <v>81</v>
      </c>
      <c r="V71" s="834" t="s">
        <v>141</v>
      </c>
      <c r="W71" s="835"/>
      <c r="X71" s="852"/>
    </row>
    <row r="72" spans="1:24" s="851" customFormat="1" ht="50" customHeight="1">
      <c r="A72" s="827">
        <v>4</v>
      </c>
      <c r="B72" s="827">
        <v>4.3</v>
      </c>
      <c r="C72" s="827">
        <v>1</v>
      </c>
      <c r="D72" s="828" t="s">
        <v>826</v>
      </c>
      <c r="E72" s="828" t="s">
        <v>823</v>
      </c>
      <c r="F72" s="829" t="s">
        <v>6</v>
      </c>
      <c r="G72" s="829" t="s">
        <v>774</v>
      </c>
      <c r="H72" s="854" t="s">
        <v>51</v>
      </c>
      <c r="I72" s="854" t="s">
        <v>72</v>
      </c>
      <c r="J72" s="818" t="s">
        <v>52</v>
      </c>
      <c r="K72" s="828" t="s">
        <v>819</v>
      </c>
      <c r="L72" s="831">
        <v>12000</v>
      </c>
      <c r="M72" s="828" t="s">
        <v>824</v>
      </c>
      <c r="N72" s="849">
        <v>5000</v>
      </c>
      <c r="O72" s="583">
        <v>5000</v>
      </c>
      <c r="P72" s="831">
        <v>0</v>
      </c>
      <c r="Q72" s="828" t="s">
        <v>827</v>
      </c>
      <c r="R72" s="827">
        <v>1</v>
      </c>
      <c r="S72" s="827">
        <v>1</v>
      </c>
      <c r="T72" s="827">
        <v>2</v>
      </c>
      <c r="U72" s="828" t="s">
        <v>81</v>
      </c>
      <c r="V72" s="834" t="s">
        <v>141</v>
      </c>
      <c r="W72" s="835"/>
      <c r="X72" s="852"/>
    </row>
    <row r="73" spans="1:24" s="845" customFormat="1" ht="50" customHeight="1">
      <c r="A73" s="838">
        <v>4</v>
      </c>
      <c r="B73" s="838">
        <v>4.2</v>
      </c>
      <c r="C73" s="838">
        <v>1</v>
      </c>
      <c r="D73" s="839" t="s">
        <v>828</v>
      </c>
      <c r="E73" s="828" t="s">
        <v>829</v>
      </c>
      <c r="F73" s="818" t="s">
        <v>6</v>
      </c>
      <c r="G73" s="818" t="s">
        <v>223</v>
      </c>
      <c r="H73" s="854" t="s">
        <v>51</v>
      </c>
      <c r="I73" s="854" t="s">
        <v>72</v>
      </c>
      <c r="J73" s="818" t="s">
        <v>52</v>
      </c>
      <c r="K73" s="839" t="s">
        <v>830</v>
      </c>
      <c r="L73" s="863">
        <v>15000</v>
      </c>
      <c r="M73" s="839" t="s">
        <v>831</v>
      </c>
      <c r="N73" s="372">
        <v>35000</v>
      </c>
      <c r="O73" s="428">
        <v>30000</v>
      </c>
      <c r="P73" s="822">
        <v>5000</v>
      </c>
      <c r="Q73" s="840" t="s">
        <v>832</v>
      </c>
      <c r="R73" s="838">
        <v>1</v>
      </c>
      <c r="S73" s="838">
        <v>0</v>
      </c>
      <c r="T73" s="838">
        <v>1</v>
      </c>
      <c r="U73" s="839" t="s">
        <v>386</v>
      </c>
      <c r="V73" s="819" t="s">
        <v>141</v>
      </c>
      <c r="W73" s="824"/>
      <c r="X73" s="824"/>
    </row>
    <row r="74" spans="1:24" s="845" customFormat="1" ht="50" customHeight="1">
      <c r="A74" s="838">
        <v>4</v>
      </c>
      <c r="B74" s="838">
        <v>4.2</v>
      </c>
      <c r="C74" s="838">
        <v>1</v>
      </c>
      <c r="D74" s="839" t="s">
        <v>833</v>
      </c>
      <c r="E74" s="828" t="s">
        <v>829</v>
      </c>
      <c r="F74" s="818" t="s">
        <v>6</v>
      </c>
      <c r="G74" s="818" t="s">
        <v>834</v>
      </c>
      <c r="H74" s="854" t="s">
        <v>51</v>
      </c>
      <c r="I74" s="854" t="s">
        <v>72</v>
      </c>
      <c r="J74" s="818" t="s">
        <v>52</v>
      </c>
      <c r="K74" s="839" t="s">
        <v>835</v>
      </c>
      <c r="L74" s="822">
        <v>10000</v>
      </c>
      <c r="M74" s="839" t="s">
        <v>836</v>
      </c>
      <c r="N74" s="372">
        <v>20000</v>
      </c>
      <c r="O74" s="428">
        <v>20000</v>
      </c>
      <c r="P74" s="822">
        <v>0</v>
      </c>
      <c r="Q74" s="840" t="s">
        <v>837</v>
      </c>
      <c r="R74" s="838">
        <v>2</v>
      </c>
      <c r="S74" s="838">
        <v>0</v>
      </c>
      <c r="T74" s="838">
        <v>1</v>
      </c>
      <c r="U74" s="839" t="s">
        <v>386</v>
      </c>
      <c r="V74" s="819" t="s">
        <v>141</v>
      </c>
      <c r="W74" s="824"/>
      <c r="X74" s="824"/>
    </row>
    <row r="75" spans="1:24" s="845" customFormat="1" ht="50" customHeight="1">
      <c r="A75" s="838">
        <v>4</v>
      </c>
      <c r="B75" s="838">
        <v>4.2</v>
      </c>
      <c r="C75" s="838">
        <v>1</v>
      </c>
      <c r="D75" s="839" t="s">
        <v>838</v>
      </c>
      <c r="E75" s="828" t="s">
        <v>829</v>
      </c>
      <c r="F75" s="818" t="s">
        <v>6</v>
      </c>
      <c r="G75" s="818" t="s">
        <v>839</v>
      </c>
      <c r="H75" s="854" t="s">
        <v>51</v>
      </c>
      <c r="I75" s="854" t="s">
        <v>72</v>
      </c>
      <c r="J75" s="818" t="s">
        <v>52</v>
      </c>
      <c r="K75" s="839" t="s">
        <v>840</v>
      </c>
      <c r="L75" s="822">
        <v>15000</v>
      </c>
      <c r="M75" s="839"/>
      <c r="N75" s="372">
        <v>15000</v>
      </c>
      <c r="O75" s="428">
        <v>15000</v>
      </c>
      <c r="P75" s="822">
        <v>0</v>
      </c>
      <c r="Q75" s="840" t="s">
        <v>841</v>
      </c>
      <c r="R75" s="838">
        <v>2</v>
      </c>
      <c r="S75" s="838">
        <v>0</v>
      </c>
      <c r="T75" s="838">
        <v>1</v>
      </c>
      <c r="U75" s="839" t="s">
        <v>386</v>
      </c>
      <c r="V75" s="819" t="s">
        <v>141</v>
      </c>
      <c r="W75" s="824"/>
      <c r="X75" s="824"/>
    </row>
    <row r="76" spans="1:24" s="845" customFormat="1" ht="50" customHeight="1">
      <c r="A76" s="838">
        <v>4</v>
      </c>
      <c r="B76" s="838">
        <v>4.2</v>
      </c>
      <c r="C76" s="838">
        <v>1</v>
      </c>
      <c r="D76" s="839" t="s">
        <v>842</v>
      </c>
      <c r="E76" s="828" t="s">
        <v>829</v>
      </c>
      <c r="F76" s="818" t="s">
        <v>6</v>
      </c>
      <c r="G76" s="818" t="s">
        <v>843</v>
      </c>
      <c r="H76" s="854" t="s">
        <v>51</v>
      </c>
      <c r="I76" s="854" t="s">
        <v>72</v>
      </c>
      <c r="J76" s="818" t="s">
        <v>52</v>
      </c>
      <c r="K76" s="839" t="s">
        <v>844</v>
      </c>
      <c r="L76" s="822">
        <v>5000</v>
      </c>
      <c r="M76" s="839"/>
      <c r="N76" s="372">
        <v>5000</v>
      </c>
      <c r="O76" s="428">
        <v>5000</v>
      </c>
      <c r="P76" s="822">
        <v>0</v>
      </c>
      <c r="Q76" s="840" t="s">
        <v>845</v>
      </c>
      <c r="R76" s="838">
        <v>2</v>
      </c>
      <c r="S76" s="838">
        <v>0</v>
      </c>
      <c r="T76" s="838">
        <v>1</v>
      </c>
      <c r="U76" s="839" t="s">
        <v>386</v>
      </c>
      <c r="V76" s="819" t="s">
        <v>141</v>
      </c>
      <c r="W76" s="824"/>
      <c r="X76" s="824"/>
    </row>
    <row r="77" spans="1:24" s="845" customFormat="1" ht="50" customHeight="1">
      <c r="A77" s="838">
        <v>4</v>
      </c>
      <c r="B77" s="838">
        <v>4.2</v>
      </c>
      <c r="C77" s="838">
        <v>1</v>
      </c>
      <c r="D77" s="839" t="s">
        <v>846</v>
      </c>
      <c r="E77" s="829" t="s">
        <v>847</v>
      </c>
      <c r="F77" s="818" t="s">
        <v>6</v>
      </c>
      <c r="G77" s="828" t="s">
        <v>829</v>
      </c>
      <c r="H77" s="854" t="s">
        <v>51</v>
      </c>
      <c r="I77" s="854" t="s">
        <v>72</v>
      </c>
      <c r="J77" s="818" t="s">
        <v>52</v>
      </c>
      <c r="K77" s="839" t="s">
        <v>848</v>
      </c>
      <c r="L77" s="822">
        <v>15000</v>
      </c>
      <c r="M77" s="839"/>
      <c r="N77" s="372">
        <v>15000</v>
      </c>
      <c r="O77" s="428">
        <v>15000</v>
      </c>
      <c r="P77" s="822">
        <v>0</v>
      </c>
      <c r="Q77" s="840" t="s">
        <v>849</v>
      </c>
      <c r="R77" s="838">
        <v>2</v>
      </c>
      <c r="S77" s="838">
        <v>0</v>
      </c>
      <c r="T77" s="838">
        <v>1</v>
      </c>
      <c r="U77" s="839" t="s">
        <v>386</v>
      </c>
      <c r="V77" s="819" t="s">
        <v>141</v>
      </c>
      <c r="W77" s="824"/>
      <c r="X77" s="824"/>
    </row>
    <row r="78" spans="1:24" s="851" customFormat="1" ht="50" customHeight="1">
      <c r="A78" s="827">
        <v>4</v>
      </c>
      <c r="B78" s="827">
        <v>4.2</v>
      </c>
      <c r="C78" s="827">
        <v>1</v>
      </c>
      <c r="D78" s="828" t="s">
        <v>850</v>
      </c>
      <c r="E78" s="828" t="s">
        <v>829</v>
      </c>
      <c r="F78" s="829" t="s">
        <v>6</v>
      </c>
      <c r="G78" s="829" t="s">
        <v>851</v>
      </c>
      <c r="H78" s="854" t="s">
        <v>51</v>
      </c>
      <c r="I78" s="854" t="s">
        <v>72</v>
      </c>
      <c r="J78" s="818" t="s">
        <v>52</v>
      </c>
      <c r="K78" s="828" t="s">
        <v>852</v>
      </c>
      <c r="L78" s="831">
        <v>5000</v>
      </c>
      <c r="M78" s="828"/>
      <c r="N78" s="849">
        <v>5000</v>
      </c>
      <c r="O78" s="583">
        <v>5000</v>
      </c>
      <c r="P78" s="831">
        <v>0</v>
      </c>
      <c r="Q78" s="833" t="s">
        <v>853</v>
      </c>
      <c r="R78" s="827">
        <v>1</v>
      </c>
      <c r="S78" s="827">
        <v>1</v>
      </c>
      <c r="T78" s="827">
        <v>2</v>
      </c>
      <c r="U78" s="828" t="s">
        <v>386</v>
      </c>
      <c r="V78" s="834" t="s">
        <v>141</v>
      </c>
      <c r="W78" s="835"/>
      <c r="X78" s="852"/>
    </row>
    <row r="79" spans="1:24" s="845" customFormat="1" ht="50" customHeight="1">
      <c r="A79" s="838">
        <v>4</v>
      </c>
      <c r="B79" s="838">
        <v>4.3</v>
      </c>
      <c r="C79" s="838">
        <v>1</v>
      </c>
      <c r="D79" s="839" t="s">
        <v>854</v>
      </c>
      <c r="E79" s="828" t="s">
        <v>650</v>
      </c>
      <c r="F79" s="818" t="s">
        <v>6</v>
      </c>
      <c r="G79" s="829" t="s">
        <v>855</v>
      </c>
      <c r="H79" s="854" t="s">
        <v>51</v>
      </c>
      <c r="I79" s="854" t="s">
        <v>72</v>
      </c>
      <c r="J79" s="818" t="s">
        <v>52</v>
      </c>
      <c r="K79" s="839" t="s">
        <v>856</v>
      </c>
      <c r="L79" s="822">
        <v>9000</v>
      </c>
      <c r="M79" s="839"/>
      <c r="N79" s="372">
        <v>9000</v>
      </c>
      <c r="O79" s="428">
        <v>9000</v>
      </c>
      <c r="P79" s="831">
        <v>0</v>
      </c>
      <c r="Q79" s="840" t="s">
        <v>857</v>
      </c>
      <c r="R79" s="838">
        <v>1</v>
      </c>
      <c r="S79" s="838">
        <v>0</v>
      </c>
      <c r="T79" s="838">
        <v>2</v>
      </c>
      <c r="U79" s="839" t="s">
        <v>386</v>
      </c>
      <c r="V79" s="819" t="s">
        <v>141</v>
      </c>
      <c r="W79" s="824"/>
      <c r="X79" s="824"/>
    </row>
    <row r="80" spans="1:24" s="845" customFormat="1" ht="50" customHeight="1">
      <c r="A80" s="864">
        <v>4</v>
      </c>
      <c r="B80" s="864">
        <v>4.2</v>
      </c>
      <c r="C80" s="838">
        <v>1</v>
      </c>
      <c r="D80" s="839" t="s">
        <v>858</v>
      </c>
      <c r="E80" s="839" t="s">
        <v>639</v>
      </c>
      <c r="F80" s="865" t="s">
        <v>562</v>
      </c>
      <c r="G80" s="866" t="s">
        <v>783</v>
      </c>
      <c r="H80" s="854" t="s">
        <v>60</v>
      </c>
      <c r="I80" s="854" t="s">
        <v>72</v>
      </c>
      <c r="J80" s="818" t="s">
        <v>52</v>
      </c>
      <c r="K80" s="839" t="s">
        <v>859</v>
      </c>
      <c r="L80" s="867">
        <v>25000</v>
      </c>
      <c r="M80" s="839"/>
      <c r="N80" s="372">
        <v>25000</v>
      </c>
      <c r="O80" s="428">
        <v>25000</v>
      </c>
      <c r="P80" s="822">
        <v>0</v>
      </c>
      <c r="Q80" s="840" t="s">
        <v>860</v>
      </c>
      <c r="R80" s="838">
        <v>0</v>
      </c>
      <c r="S80" s="838">
        <v>0</v>
      </c>
      <c r="T80" s="838">
        <v>0</v>
      </c>
      <c r="U80" s="839" t="s">
        <v>386</v>
      </c>
      <c r="V80" s="819" t="s">
        <v>141</v>
      </c>
      <c r="W80" s="824"/>
      <c r="X80" s="824"/>
    </row>
    <row r="81" spans="1:24" s="845" customFormat="1" ht="50" customHeight="1">
      <c r="A81" s="864">
        <v>4</v>
      </c>
      <c r="B81" s="864">
        <v>4.2</v>
      </c>
      <c r="C81" s="838">
        <v>1</v>
      </c>
      <c r="D81" s="839" t="s">
        <v>861</v>
      </c>
      <c r="E81" s="839" t="s">
        <v>639</v>
      </c>
      <c r="F81" s="865" t="s">
        <v>562</v>
      </c>
      <c r="G81" s="866" t="s">
        <v>783</v>
      </c>
      <c r="H81" s="854" t="s">
        <v>60</v>
      </c>
      <c r="I81" s="854" t="s">
        <v>72</v>
      </c>
      <c r="J81" s="818" t="s">
        <v>52</v>
      </c>
      <c r="K81" s="839" t="s">
        <v>862</v>
      </c>
      <c r="L81" s="867">
        <v>23000</v>
      </c>
      <c r="M81" s="839"/>
      <c r="N81" s="372">
        <v>23000</v>
      </c>
      <c r="O81" s="428">
        <v>23000</v>
      </c>
      <c r="P81" s="822">
        <v>0</v>
      </c>
      <c r="Q81" s="840" t="s">
        <v>863</v>
      </c>
      <c r="R81" s="838">
        <v>0</v>
      </c>
      <c r="S81" s="838">
        <v>0</v>
      </c>
      <c r="T81" s="838">
        <v>0</v>
      </c>
      <c r="U81" s="839" t="s">
        <v>386</v>
      </c>
      <c r="V81" s="819" t="s">
        <v>141</v>
      </c>
      <c r="W81" s="824"/>
      <c r="X81" s="824"/>
    </row>
    <row r="82" spans="1:24" s="845" customFormat="1" ht="50" customHeight="1">
      <c r="A82" s="864">
        <v>4</v>
      </c>
      <c r="B82" s="864">
        <v>4.2</v>
      </c>
      <c r="C82" s="838">
        <v>1</v>
      </c>
      <c r="D82" s="839" t="s">
        <v>864</v>
      </c>
      <c r="E82" s="839" t="s">
        <v>639</v>
      </c>
      <c r="F82" s="865" t="s">
        <v>562</v>
      </c>
      <c r="G82" s="866" t="s">
        <v>783</v>
      </c>
      <c r="H82" s="854" t="s">
        <v>60</v>
      </c>
      <c r="I82" s="854" t="s">
        <v>72</v>
      </c>
      <c r="J82" s="818" t="s">
        <v>52</v>
      </c>
      <c r="K82" s="839" t="s">
        <v>865</v>
      </c>
      <c r="L82" s="867">
        <v>20000</v>
      </c>
      <c r="M82" s="839"/>
      <c r="N82" s="372">
        <v>20000</v>
      </c>
      <c r="O82" s="428">
        <v>20000</v>
      </c>
      <c r="P82" s="822">
        <v>0</v>
      </c>
      <c r="Q82" s="840" t="s">
        <v>866</v>
      </c>
      <c r="R82" s="838">
        <v>0</v>
      </c>
      <c r="S82" s="838">
        <v>0</v>
      </c>
      <c r="T82" s="838">
        <v>0</v>
      </c>
      <c r="U82" s="839" t="s">
        <v>386</v>
      </c>
      <c r="V82" s="819" t="s">
        <v>141</v>
      </c>
      <c r="W82" s="824"/>
      <c r="X82" s="824"/>
    </row>
    <row r="83" spans="1:24" s="845" customFormat="1" ht="50" customHeight="1">
      <c r="A83" s="864">
        <v>4</v>
      </c>
      <c r="B83" s="864">
        <v>4.2</v>
      </c>
      <c r="C83" s="838">
        <v>1</v>
      </c>
      <c r="D83" s="839" t="s">
        <v>867</v>
      </c>
      <c r="E83" s="839" t="s">
        <v>639</v>
      </c>
      <c r="F83" s="865" t="s">
        <v>562</v>
      </c>
      <c r="G83" s="866" t="s">
        <v>868</v>
      </c>
      <c r="H83" s="854" t="s">
        <v>60</v>
      </c>
      <c r="I83" s="854" t="s">
        <v>72</v>
      </c>
      <c r="J83" s="818" t="s">
        <v>52</v>
      </c>
      <c r="K83" s="839" t="s">
        <v>869</v>
      </c>
      <c r="L83" s="867">
        <v>25000</v>
      </c>
      <c r="M83" s="839"/>
      <c r="N83" s="372">
        <v>25000</v>
      </c>
      <c r="O83" s="428">
        <v>25000</v>
      </c>
      <c r="P83" s="822">
        <v>0</v>
      </c>
      <c r="Q83" s="840" t="s">
        <v>870</v>
      </c>
      <c r="R83" s="838">
        <v>0</v>
      </c>
      <c r="S83" s="838">
        <v>0</v>
      </c>
      <c r="T83" s="838">
        <v>0</v>
      </c>
      <c r="U83" s="839" t="s">
        <v>386</v>
      </c>
      <c r="V83" s="819" t="s">
        <v>141</v>
      </c>
      <c r="W83" s="824"/>
      <c r="X83" s="824"/>
    </row>
    <row r="84" spans="1:24" s="845" customFormat="1" ht="50" customHeight="1">
      <c r="A84" s="838">
        <v>4</v>
      </c>
      <c r="B84" s="838">
        <v>4.4000000000000004</v>
      </c>
      <c r="C84" s="838">
        <v>1</v>
      </c>
      <c r="D84" s="839" t="s">
        <v>871</v>
      </c>
      <c r="E84" s="839" t="s">
        <v>872</v>
      </c>
      <c r="F84" s="818" t="s">
        <v>562</v>
      </c>
      <c r="G84" s="839" t="s">
        <v>873</v>
      </c>
      <c r="H84" s="854" t="s">
        <v>60</v>
      </c>
      <c r="I84" s="854" t="s">
        <v>72</v>
      </c>
      <c r="J84" s="818" t="s">
        <v>52</v>
      </c>
      <c r="K84" s="839" t="s">
        <v>874</v>
      </c>
      <c r="L84" s="822">
        <v>60000</v>
      </c>
      <c r="M84" s="839" t="s">
        <v>875</v>
      </c>
      <c r="N84" s="372">
        <v>80000</v>
      </c>
      <c r="O84" s="428">
        <v>80000</v>
      </c>
      <c r="P84" s="822">
        <v>0</v>
      </c>
      <c r="Q84" s="840" t="s">
        <v>876</v>
      </c>
      <c r="R84" s="838">
        <v>1</v>
      </c>
      <c r="S84" s="838">
        <v>1</v>
      </c>
      <c r="T84" s="838">
        <v>1</v>
      </c>
      <c r="U84" s="839" t="s">
        <v>81</v>
      </c>
      <c r="V84" s="819" t="s">
        <v>141</v>
      </c>
      <c r="W84" s="824"/>
      <c r="X84" s="824"/>
    </row>
    <row r="85" spans="1:24" s="845" customFormat="1" ht="50" customHeight="1">
      <c r="A85" s="838">
        <v>4</v>
      </c>
      <c r="B85" s="838">
        <v>4.4000000000000004</v>
      </c>
      <c r="C85" s="838">
        <v>1</v>
      </c>
      <c r="D85" s="839" t="s">
        <v>877</v>
      </c>
      <c r="E85" s="839" t="s">
        <v>878</v>
      </c>
      <c r="F85" s="818" t="s">
        <v>562</v>
      </c>
      <c r="G85" s="839" t="s">
        <v>879</v>
      </c>
      <c r="H85" s="854" t="s">
        <v>60</v>
      </c>
      <c r="I85" s="854" t="s">
        <v>72</v>
      </c>
      <c r="J85" s="818" t="s">
        <v>52</v>
      </c>
      <c r="K85" s="839" t="s">
        <v>880</v>
      </c>
      <c r="L85" s="822">
        <v>60000</v>
      </c>
      <c r="M85" s="839"/>
      <c r="N85" s="372">
        <v>60000</v>
      </c>
      <c r="O85" s="428">
        <v>60000</v>
      </c>
      <c r="P85" s="822">
        <v>0</v>
      </c>
      <c r="Q85" s="840" t="s">
        <v>881</v>
      </c>
      <c r="R85" s="838">
        <v>2</v>
      </c>
      <c r="S85" s="838">
        <v>2</v>
      </c>
      <c r="T85" s="838">
        <v>1</v>
      </c>
      <c r="U85" s="839" t="s">
        <v>81</v>
      </c>
      <c r="V85" s="819" t="s">
        <v>141</v>
      </c>
      <c r="W85" s="824"/>
      <c r="X85" s="824"/>
    </row>
    <row r="86" spans="1:24" s="845" customFormat="1" ht="50" customHeight="1">
      <c r="A86" s="838">
        <v>4</v>
      </c>
      <c r="B86" s="838">
        <v>4.4000000000000004</v>
      </c>
      <c r="C86" s="838">
        <v>1</v>
      </c>
      <c r="D86" s="839" t="s">
        <v>882</v>
      </c>
      <c r="E86" s="839" t="s">
        <v>883</v>
      </c>
      <c r="F86" s="818" t="s">
        <v>562</v>
      </c>
      <c r="G86" s="839" t="s">
        <v>878</v>
      </c>
      <c r="H86" s="854" t="s">
        <v>60</v>
      </c>
      <c r="I86" s="854" t="s">
        <v>72</v>
      </c>
      <c r="J86" s="818" t="s">
        <v>52</v>
      </c>
      <c r="K86" s="839" t="s">
        <v>884</v>
      </c>
      <c r="L86" s="822">
        <v>60000</v>
      </c>
      <c r="M86" s="839"/>
      <c r="N86" s="372">
        <v>60000</v>
      </c>
      <c r="O86" s="428">
        <v>60000</v>
      </c>
      <c r="P86" s="822">
        <v>0</v>
      </c>
      <c r="Q86" s="840" t="s">
        <v>885</v>
      </c>
      <c r="R86" s="838">
        <v>2</v>
      </c>
      <c r="S86" s="838">
        <v>2</v>
      </c>
      <c r="T86" s="838">
        <v>1</v>
      </c>
      <c r="U86" s="839" t="s">
        <v>81</v>
      </c>
      <c r="V86" s="819" t="s">
        <v>141</v>
      </c>
      <c r="W86" s="824"/>
      <c r="X86" s="824"/>
    </row>
    <row r="87" spans="1:24" s="845" customFormat="1" ht="50" customHeight="1">
      <c r="A87" s="864">
        <v>4</v>
      </c>
      <c r="B87" s="838">
        <v>4.2</v>
      </c>
      <c r="C87" s="838">
        <v>1</v>
      </c>
      <c r="D87" s="839" t="s">
        <v>886</v>
      </c>
      <c r="E87" s="839" t="s">
        <v>887</v>
      </c>
      <c r="F87" s="818" t="s">
        <v>562</v>
      </c>
      <c r="G87" s="868" t="s">
        <v>888</v>
      </c>
      <c r="H87" s="854" t="s">
        <v>60</v>
      </c>
      <c r="I87" s="854" t="s">
        <v>72</v>
      </c>
      <c r="J87" s="818" t="s">
        <v>52</v>
      </c>
      <c r="K87" s="839" t="s">
        <v>889</v>
      </c>
      <c r="L87" s="822">
        <v>45000</v>
      </c>
      <c r="M87" s="818" t="s">
        <v>890</v>
      </c>
      <c r="N87" s="372">
        <v>78000</v>
      </c>
      <c r="O87" s="428">
        <v>78000</v>
      </c>
      <c r="P87" s="822">
        <v>0</v>
      </c>
      <c r="Q87" s="840" t="s">
        <v>891</v>
      </c>
      <c r="R87" s="838">
        <v>0</v>
      </c>
      <c r="S87" s="838">
        <v>0</v>
      </c>
      <c r="T87" s="838">
        <v>1</v>
      </c>
      <c r="U87" s="839" t="s">
        <v>386</v>
      </c>
      <c r="V87" s="819" t="s">
        <v>141</v>
      </c>
      <c r="W87" s="824"/>
      <c r="X87" s="824"/>
    </row>
    <row r="88" spans="1:24" s="845" customFormat="1" ht="50" customHeight="1">
      <c r="A88" s="864">
        <v>4</v>
      </c>
      <c r="B88" s="838">
        <v>4.3</v>
      </c>
      <c r="C88" s="838">
        <v>1</v>
      </c>
      <c r="D88" s="839" t="s">
        <v>892</v>
      </c>
      <c r="E88" s="839" t="s">
        <v>887</v>
      </c>
      <c r="F88" s="818" t="s">
        <v>562</v>
      </c>
      <c r="G88" s="869" t="s">
        <v>650</v>
      </c>
      <c r="H88" s="854" t="s">
        <v>60</v>
      </c>
      <c r="I88" s="854" t="s">
        <v>72</v>
      </c>
      <c r="J88" s="818" t="s">
        <v>52</v>
      </c>
      <c r="K88" s="839" t="s">
        <v>893</v>
      </c>
      <c r="L88" s="822">
        <v>10000</v>
      </c>
      <c r="M88" s="839"/>
      <c r="N88" s="372">
        <v>10000</v>
      </c>
      <c r="O88" s="428">
        <v>3000</v>
      </c>
      <c r="P88" s="822">
        <v>7000</v>
      </c>
      <c r="Q88" s="840" t="s">
        <v>894</v>
      </c>
      <c r="R88" s="838">
        <v>1</v>
      </c>
      <c r="S88" s="838">
        <v>0</v>
      </c>
      <c r="T88" s="838">
        <v>1</v>
      </c>
      <c r="U88" s="839" t="s">
        <v>386</v>
      </c>
      <c r="V88" s="858" t="s">
        <v>895</v>
      </c>
      <c r="W88" s="824" t="s">
        <v>896</v>
      </c>
      <c r="X88" s="824"/>
    </row>
    <row r="89" spans="1:24" s="845" customFormat="1" ht="50" customHeight="1">
      <c r="A89" s="838">
        <v>4</v>
      </c>
      <c r="B89" s="838">
        <v>4.2</v>
      </c>
      <c r="C89" s="838">
        <v>1</v>
      </c>
      <c r="D89" s="839" t="s">
        <v>897</v>
      </c>
      <c r="E89" s="839" t="s">
        <v>898</v>
      </c>
      <c r="F89" s="818" t="s">
        <v>6</v>
      </c>
      <c r="G89" s="870" t="s">
        <v>899</v>
      </c>
      <c r="H89" s="854" t="s">
        <v>60</v>
      </c>
      <c r="I89" s="854" t="s">
        <v>72</v>
      </c>
      <c r="J89" s="818" t="s">
        <v>52</v>
      </c>
      <c r="K89" s="839" t="s">
        <v>900</v>
      </c>
      <c r="L89" s="863">
        <v>20000</v>
      </c>
      <c r="M89" s="839" t="s">
        <v>901</v>
      </c>
      <c r="N89" s="421">
        <v>35000</v>
      </c>
      <c r="O89" s="428">
        <v>35000</v>
      </c>
      <c r="P89" s="822">
        <v>0</v>
      </c>
      <c r="Q89" s="840" t="s">
        <v>902</v>
      </c>
      <c r="R89" s="838">
        <v>0</v>
      </c>
      <c r="S89" s="838">
        <v>0</v>
      </c>
      <c r="T89" s="838">
        <v>1</v>
      </c>
      <c r="U89" s="839" t="s">
        <v>386</v>
      </c>
      <c r="V89" s="819" t="s">
        <v>141</v>
      </c>
      <c r="W89" s="824"/>
      <c r="X89" s="824"/>
    </row>
    <row r="90" spans="1:24" s="845" customFormat="1" ht="50" customHeight="1">
      <c r="A90" s="838">
        <v>4</v>
      </c>
      <c r="B90" s="838">
        <v>4.2</v>
      </c>
      <c r="C90" s="838">
        <v>1</v>
      </c>
      <c r="D90" s="828" t="s">
        <v>903</v>
      </c>
      <c r="E90" s="839" t="s">
        <v>898</v>
      </c>
      <c r="F90" s="818" t="s">
        <v>6</v>
      </c>
      <c r="G90" s="870" t="s">
        <v>904</v>
      </c>
      <c r="H90" s="854" t="s">
        <v>60</v>
      </c>
      <c r="I90" s="854" t="s">
        <v>72</v>
      </c>
      <c r="J90" s="818" t="s">
        <v>52</v>
      </c>
      <c r="K90" s="839" t="s">
        <v>905</v>
      </c>
      <c r="L90" s="863">
        <v>10000</v>
      </c>
      <c r="M90" s="839" t="s">
        <v>906</v>
      </c>
      <c r="N90" s="421">
        <v>20000</v>
      </c>
      <c r="O90" s="428">
        <v>20000</v>
      </c>
      <c r="P90" s="822"/>
      <c r="Q90" s="840" t="s">
        <v>907</v>
      </c>
      <c r="R90" s="838"/>
      <c r="S90" s="838"/>
      <c r="T90" s="838"/>
      <c r="U90" s="839"/>
      <c r="V90" s="819" t="s">
        <v>141</v>
      </c>
      <c r="W90" s="824"/>
      <c r="X90" s="824"/>
    </row>
    <row r="91" spans="1:24" s="845" customFormat="1" ht="50" customHeight="1">
      <c r="A91" s="838">
        <v>4</v>
      </c>
      <c r="B91" s="838">
        <v>4.2</v>
      </c>
      <c r="C91" s="838">
        <v>1</v>
      </c>
      <c r="D91" s="839" t="s">
        <v>908</v>
      </c>
      <c r="E91" s="839" t="s">
        <v>898</v>
      </c>
      <c r="F91" s="818" t="s">
        <v>481</v>
      </c>
      <c r="G91" s="869" t="s">
        <v>909</v>
      </c>
      <c r="H91" s="854" t="s">
        <v>60</v>
      </c>
      <c r="I91" s="854" t="s">
        <v>72</v>
      </c>
      <c r="J91" s="818" t="s">
        <v>52</v>
      </c>
      <c r="K91" s="839" t="s">
        <v>910</v>
      </c>
      <c r="L91" s="863">
        <v>25000</v>
      </c>
      <c r="M91" s="839"/>
      <c r="N91" s="421">
        <v>25000</v>
      </c>
      <c r="O91" s="428">
        <v>25000</v>
      </c>
      <c r="P91" s="822">
        <v>0</v>
      </c>
      <c r="Q91" s="840" t="s">
        <v>911</v>
      </c>
      <c r="R91" s="838">
        <v>0</v>
      </c>
      <c r="S91" s="838">
        <v>0</v>
      </c>
      <c r="T91" s="838">
        <v>1</v>
      </c>
      <c r="U91" s="839" t="s">
        <v>386</v>
      </c>
      <c r="V91" s="858" t="s">
        <v>912</v>
      </c>
      <c r="W91" s="819" t="s">
        <v>913</v>
      </c>
      <c r="X91" s="824"/>
    </row>
    <row r="92" spans="1:24" s="887" customFormat="1" ht="18" customHeight="1">
      <c r="A92" s="871"/>
      <c r="B92" s="871"/>
      <c r="C92" s="872"/>
      <c r="D92" s="873"/>
      <c r="E92" s="873"/>
      <c r="F92" s="874"/>
      <c r="G92" s="875"/>
      <c r="H92" s="876"/>
      <c r="I92" s="877"/>
      <c r="J92" s="874"/>
      <c r="K92" s="878"/>
      <c r="L92" s="879"/>
      <c r="M92" s="880" t="s">
        <v>91</v>
      </c>
      <c r="N92" s="881">
        <f>SUM(N8:N91)</f>
        <v>1697000</v>
      </c>
      <c r="O92" s="882">
        <f>SUM(O8:O91)</f>
        <v>1667000</v>
      </c>
      <c r="P92" s="883">
        <f>SUM(P8:P91)</f>
        <v>30000</v>
      </c>
      <c r="Q92" s="884"/>
      <c r="R92" s="872"/>
      <c r="S92" s="872"/>
      <c r="T92" s="872"/>
      <c r="U92" s="885"/>
      <c r="V92" s="885"/>
      <c r="W92" s="886"/>
      <c r="X92" s="835"/>
    </row>
    <row r="93" spans="1:24" s="899" customFormat="1" ht="18" customHeight="1">
      <c r="A93" s="1677" t="s">
        <v>7</v>
      </c>
      <c r="B93" s="1678"/>
      <c r="C93" s="888"/>
      <c r="D93" s="889"/>
      <c r="E93" s="889"/>
      <c r="F93" s="889"/>
      <c r="G93" s="890"/>
      <c r="H93" s="891"/>
      <c r="I93" s="891"/>
      <c r="J93" s="818"/>
      <c r="K93" s="889"/>
      <c r="L93" s="892"/>
      <c r="M93" s="804"/>
      <c r="N93" s="893"/>
      <c r="O93" s="894"/>
      <c r="P93" s="895"/>
      <c r="Q93" s="896"/>
      <c r="R93" s="888"/>
      <c r="S93" s="888"/>
      <c r="T93" s="888"/>
      <c r="U93" s="897"/>
      <c r="V93" s="897"/>
      <c r="W93" s="898"/>
      <c r="X93" s="898"/>
    </row>
    <row r="94" spans="1:24" ht="50.15" customHeight="1">
      <c r="A94" s="900">
        <v>4</v>
      </c>
      <c r="B94" s="900">
        <v>4.2</v>
      </c>
      <c r="C94" s="900">
        <v>1</v>
      </c>
      <c r="D94" s="828" t="s">
        <v>914</v>
      </c>
      <c r="E94" s="839" t="s">
        <v>915</v>
      </c>
      <c r="F94" s="901" t="s">
        <v>7</v>
      </c>
      <c r="G94" s="902" t="s">
        <v>916</v>
      </c>
      <c r="H94" s="854" t="s">
        <v>60</v>
      </c>
      <c r="I94" s="854" t="s">
        <v>72</v>
      </c>
      <c r="J94" s="818" t="s">
        <v>52</v>
      </c>
      <c r="K94" s="902" t="s">
        <v>917</v>
      </c>
      <c r="L94" s="863">
        <v>20000</v>
      </c>
      <c r="M94" s="902" t="s">
        <v>918</v>
      </c>
      <c r="N94" s="428">
        <v>25000</v>
      </c>
      <c r="O94" s="903">
        <v>25000</v>
      </c>
      <c r="P94" s="904">
        <v>0</v>
      </c>
      <c r="Q94" s="905" t="s">
        <v>919</v>
      </c>
      <c r="R94" s="900">
        <v>0</v>
      </c>
      <c r="S94" s="900">
        <v>0</v>
      </c>
      <c r="T94" s="900">
        <v>0</v>
      </c>
      <c r="U94" s="906" t="s">
        <v>81</v>
      </c>
      <c r="V94" s="907" t="s">
        <v>141</v>
      </c>
      <c r="W94" s="908"/>
      <c r="X94" s="908"/>
    </row>
    <row r="95" spans="1:24" ht="50.15" customHeight="1">
      <c r="A95" s="900">
        <v>4</v>
      </c>
      <c r="B95" s="900">
        <v>4.2</v>
      </c>
      <c r="C95" s="900">
        <v>1</v>
      </c>
      <c r="D95" s="902" t="s">
        <v>920</v>
      </c>
      <c r="E95" s="839" t="s">
        <v>921</v>
      </c>
      <c r="F95" s="901" t="s">
        <v>7</v>
      </c>
      <c r="G95" s="902" t="s">
        <v>922</v>
      </c>
      <c r="H95" s="854" t="s">
        <v>60</v>
      </c>
      <c r="I95" s="854" t="s">
        <v>72</v>
      </c>
      <c r="J95" s="818" t="s">
        <v>52</v>
      </c>
      <c r="K95" s="902" t="s">
        <v>923</v>
      </c>
      <c r="L95" s="909">
        <v>30000</v>
      </c>
      <c r="M95" s="902" t="s">
        <v>924</v>
      </c>
      <c r="N95" s="428">
        <v>40000</v>
      </c>
      <c r="O95" s="903">
        <v>20000</v>
      </c>
      <c r="P95" s="904">
        <v>20000</v>
      </c>
      <c r="Q95" s="905" t="s">
        <v>925</v>
      </c>
      <c r="R95" s="900">
        <v>0</v>
      </c>
      <c r="S95" s="900">
        <v>0</v>
      </c>
      <c r="T95" s="900">
        <v>0</v>
      </c>
      <c r="U95" s="906" t="s">
        <v>81</v>
      </c>
      <c r="V95" s="907" t="s">
        <v>141</v>
      </c>
      <c r="W95" s="908"/>
      <c r="X95" s="908"/>
    </row>
    <row r="96" spans="1:24" ht="50.15" customHeight="1">
      <c r="A96" s="900">
        <v>4</v>
      </c>
      <c r="B96" s="900">
        <v>4.2</v>
      </c>
      <c r="C96" s="900">
        <v>1</v>
      </c>
      <c r="D96" s="902" t="s">
        <v>926</v>
      </c>
      <c r="E96" s="839" t="s">
        <v>921</v>
      </c>
      <c r="F96" s="901" t="s">
        <v>7</v>
      </c>
      <c r="G96" s="902" t="s">
        <v>927</v>
      </c>
      <c r="H96" s="854" t="s">
        <v>60</v>
      </c>
      <c r="I96" s="854" t="s">
        <v>72</v>
      </c>
      <c r="J96" s="818" t="s">
        <v>52</v>
      </c>
      <c r="K96" s="902" t="s">
        <v>928</v>
      </c>
      <c r="L96" s="909">
        <v>30000</v>
      </c>
      <c r="M96" s="902"/>
      <c r="N96" s="428">
        <v>30000</v>
      </c>
      <c r="O96" s="903">
        <v>30000</v>
      </c>
      <c r="P96" s="904">
        <v>0</v>
      </c>
      <c r="Q96" s="905" t="s">
        <v>929</v>
      </c>
      <c r="R96" s="900">
        <v>0</v>
      </c>
      <c r="S96" s="900">
        <v>0</v>
      </c>
      <c r="T96" s="900">
        <v>0</v>
      </c>
      <c r="U96" s="906" t="s">
        <v>81</v>
      </c>
      <c r="V96" s="907" t="s">
        <v>141</v>
      </c>
      <c r="W96" s="908"/>
      <c r="X96" s="908"/>
    </row>
    <row r="97" spans="1:24" ht="50.15" customHeight="1">
      <c r="A97" s="900">
        <v>4</v>
      </c>
      <c r="B97" s="900">
        <v>4.2</v>
      </c>
      <c r="C97" s="900">
        <v>1</v>
      </c>
      <c r="D97" s="828" t="s">
        <v>930</v>
      </c>
      <c r="E97" s="839" t="s">
        <v>915</v>
      </c>
      <c r="F97" s="901" t="s">
        <v>7</v>
      </c>
      <c r="G97" s="902" t="s">
        <v>916</v>
      </c>
      <c r="H97" s="854" t="s">
        <v>60</v>
      </c>
      <c r="I97" s="854" t="s">
        <v>72</v>
      </c>
      <c r="J97" s="818" t="s">
        <v>52</v>
      </c>
      <c r="K97" s="902" t="s">
        <v>931</v>
      </c>
      <c r="L97" s="863">
        <v>20000</v>
      </c>
      <c r="M97" s="902" t="s">
        <v>932</v>
      </c>
      <c r="N97" s="428">
        <v>25000</v>
      </c>
      <c r="O97" s="903">
        <v>25000</v>
      </c>
      <c r="P97" s="904">
        <v>0</v>
      </c>
      <c r="Q97" s="905" t="s">
        <v>933</v>
      </c>
      <c r="R97" s="900">
        <v>0</v>
      </c>
      <c r="S97" s="900">
        <v>0</v>
      </c>
      <c r="T97" s="900">
        <v>0</v>
      </c>
      <c r="U97" s="906" t="s">
        <v>81</v>
      </c>
      <c r="V97" s="907" t="s">
        <v>141</v>
      </c>
      <c r="W97" s="908"/>
      <c r="X97" s="908"/>
    </row>
    <row r="98" spans="1:24" ht="50.15" customHeight="1">
      <c r="A98" s="900">
        <v>4</v>
      </c>
      <c r="B98" s="900">
        <v>4.2</v>
      </c>
      <c r="C98" s="900">
        <v>2</v>
      </c>
      <c r="D98" s="828" t="s">
        <v>934</v>
      </c>
      <c r="E98" s="839" t="s">
        <v>915</v>
      </c>
      <c r="F98" s="901" t="s">
        <v>7</v>
      </c>
      <c r="G98" s="902"/>
      <c r="H98" s="854" t="s">
        <v>60</v>
      </c>
      <c r="I98" s="854" t="s">
        <v>72</v>
      </c>
      <c r="J98" s="818" t="s">
        <v>61</v>
      </c>
      <c r="K98" s="902" t="s">
        <v>935</v>
      </c>
      <c r="L98" s="863">
        <v>19000</v>
      </c>
      <c r="M98" s="902" t="s">
        <v>932</v>
      </c>
      <c r="N98" s="428">
        <v>25000</v>
      </c>
      <c r="O98" s="903">
        <v>25000</v>
      </c>
      <c r="P98" s="904">
        <v>0</v>
      </c>
      <c r="Q98" s="905" t="s">
        <v>936</v>
      </c>
      <c r="R98" s="900">
        <v>0</v>
      </c>
      <c r="S98" s="900">
        <v>0</v>
      </c>
      <c r="T98" s="900">
        <v>0</v>
      </c>
      <c r="U98" s="906" t="s">
        <v>81</v>
      </c>
      <c r="V98" s="907" t="s">
        <v>141</v>
      </c>
      <c r="W98" s="908"/>
      <c r="X98" s="908"/>
    </row>
    <row r="99" spans="1:24" s="912" customFormat="1" ht="50.15" customHeight="1">
      <c r="A99" s="838">
        <v>4</v>
      </c>
      <c r="B99" s="838">
        <v>4.2</v>
      </c>
      <c r="C99" s="838">
        <v>1</v>
      </c>
      <c r="D99" s="828" t="s">
        <v>937</v>
      </c>
      <c r="E99" s="839" t="s">
        <v>921</v>
      </c>
      <c r="F99" s="818" t="s">
        <v>7</v>
      </c>
      <c r="G99" s="839" t="s">
        <v>916</v>
      </c>
      <c r="H99" s="854" t="s">
        <v>60</v>
      </c>
      <c r="I99" s="854" t="s">
        <v>72</v>
      </c>
      <c r="J99" s="818" t="s">
        <v>52</v>
      </c>
      <c r="K99" s="839" t="s">
        <v>938</v>
      </c>
      <c r="L99" s="863">
        <v>30000</v>
      </c>
      <c r="M99" s="839" t="s">
        <v>939</v>
      </c>
      <c r="N99" s="428">
        <v>40000</v>
      </c>
      <c r="O99" s="428">
        <v>20000</v>
      </c>
      <c r="P99" s="822">
        <v>20000</v>
      </c>
      <c r="Q99" s="840" t="s">
        <v>940</v>
      </c>
      <c r="R99" s="838">
        <v>0</v>
      </c>
      <c r="S99" s="838">
        <v>0</v>
      </c>
      <c r="T99" s="838">
        <v>0</v>
      </c>
      <c r="U99" s="866" t="s">
        <v>81</v>
      </c>
      <c r="V99" s="910" t="s">
        <v>141</v>
      </c>
      <c r="W99" s="911"/>
      <c r="X99" s="911"/>
    </row>
    <row r="100" spans="1:24" ht="50.15" customHeight="1">
      <c r="A100" s="900">
        <v>4</v>
      </c>
      <c r="B100" s="900">
        <v>4.3</v>
      </c>
      <c r="C100" s="900">
        <v>1</v>
      </c>
      <c r="D100" s="902" t="s">
        <v>941</v>
      </c>
      <c r="E100" s="839" t="s">
        <v>921</v>
      </c>
      <c r="F100" s="901" t="s">
        <v>7</v>
      </c>
      <c r="G100" s="902" t="s">
        <v>927</v>
      </c>
      <c r="H100" s="854" t="s">
        <v>60</v>
      </c>
      <c r="I100" s="854" t="s">
        <v>72</v>
      </c>
      <c r="J100" s="818" t="s">
        <v>52</v>
      </c>
      <c r="K100" s="902" t="s">
        <v>942</v>
      </c>
      <c r="L100" s="909">
        <v>24000</v>
      </c>
      <c r="M100" s="902" t="s">
        <v>943</v>
      </c>
      <c r="N100" s="428">
        <v>35000</v>
      </c>
      <c r="O100" s="903">
        <v>35000</v>
      </c>
      <c r="P100" s="904">
        <v>0</v>
      </c>
      <c r="Q100" s="905" t="s">
        <v>944</v>
      </c>
      <c r="R100" s="900">
        <v>0</v>
      </c>
      <c r="S100" s="900">
        <v>0</v>
      </c>
      <c r="T100" s="900">
        <v>1</v>
      </c>
      <c r="U100" s="906" t="s">
        <v>81</v>
      </c>
      <c r="V100" s="907" t="s">
        <v>141</v>
      </c>
      <c r="W100" s="908"/>
      <c r="X100" s="908"/>
    </row>
    <row r="101" spans="1:24" ht="50.15" customHeight="1">
      <c r="A101" s="900">
        <v>4</v>
      </c>
      <c r="B101" s="900" t="s">
        <v>945</v>
      </c>
      <c r="C101" s="900">
        <v>1</v>
      </c>
      <c r="D101" s="902" t="s">
        <v>946</v>
      </c>
      <c r="E101" s="828" t="s">
        <v>921</v>
      </c>
      <c r="F101" s="829" t="s">
        <v>7</v>
      </c>
      <c r="G101" s="828"/>
      <c r="H101" s="854" t="s">
        <v>60</v>
      </c>
      <c r="I101" s="854" t="s">
        <v>72</v>
      </c>
      <c r="J101" s="818" t="s">
        <v>52</v>
      </c>
      <c r="K101" s="828"/>
      <c r="L101" s="909">
        <v>35287</v>
      </c>
      <c r="M101" s="902"/>
      <c r="N101" s="428">
        <v>35500</v>
      </c>
      <c r="O101" s="903">
        <v>35500</v>
      </c>
      <c r="P101" s="913">
        <v>0</v>
      </c>
      <c r="Q101" s="914" t="s">
        <v>947</v>
      </c>
      <c r="R101" s="915">
        <v>0</v>
      </c>
      <c r="S101" s="900">
        <v>0</v>
      </c>
      <c r="T101" s="900">
        <v>1</v>
      </c>
      <c r="U101" s="906" t="s">
        <v>81</v>
      </c>
      <c r="V101" s="907" t="s">
        <v>141</v>
      </c>
      <c r="W101" s="916" t="s">
        <v>948</v>
      </c>
      <c r="X101" s="908"/>
    </row>
    <row r="102" spans="1:24" ht="50.15" customHeight="1">
      <c r="A102" s="915">
        <v>4</v>
      </c>
      <c r="B102" s="915">
        <v>4.2</v>
      </c>
      <c r="C102" s="915">
        <v>1</v>
      </c>
      <c r="D102" s="917" t="s">
        <v>949</v>
      </c>
      <c r="E102" s="828" t="s">
        <v>921</v>
      </c>
      <c r="F102" s="829" t="s">
        <v>7</v>
      </c>
      <c r="G102" s="918"/>
      <c r="H102" s="854" t="s">
        <v>60</v>
      </c>
      <c r="I102" s="854" t="s">
        <v>72</v>
      </c>
      <c r="J102" s="818" t="s">
        <v>52</v>
      </c>
      <c r="K102" s="828"/>
      <c r="L102" s="909">
        <v>25000</v>
      </c>
      <c r="M102" s="902"/>
      <c r="N102" s="428">
        <v>35000</v>
      </c>
      <c r="O102" s="903">
        <v>35000</v>
      </c>
      <c r="P102" s="831">
        <v>0</v>
      </c>
      <c r="Q102" s="828" t="s">
        <v>950</v>
      </c>
      <c r="R102" s="827">
        <v>1</v>
      </c>
      <c r="S102" s="900">
        <v>1</v>
      </c>
      <c r="T102" s="900">
        <v>1</v>
      </c>
      <c r="U102" s="906" t="s">
        <v>81</v>
      </c>
      <c r="V102" s="907" t="s">
        <v>141</v>
      </c>
      <c r="W102" s="908"/>
      <c r="X102" s="908"/>
    </row>
    <row r="103" spans="1:24" s="929" customFormat="1" ht="50.15" customHeight="1">
      <c r="A103" s="919">
        <v>4</v>
      </c>
      <c r="B103" s="919">
        <v>4.2</v>
      </c>
      <c r="C103" s="919">
        <v>1</v>
      </c>
      <c r="D103" s="920" t="s">
        <v>951</v>
      </c>
      <c r="E103" s="921" t="s">
        <v>915</v>
      </c>
      <c r="F103" s="922" t="s">
        <v>7</v>
      </c>
      <c r="G103" s="923"/>
      <c r="H103" s="854" t="s">
        <v>60</v>
      </c>
      <c r="I103" s="854" t="s">
        <v>72</v>
      </c>
      <c r="J103" s="818" t="s">
        <v>52</v>
      </c>
      <c r="K103" s="828"/>
      <c r="L103" s="862">
        <v>20000</v>
      </c>
      <c r="M103" s="828"/>
      <c r="N103" s="428">
        <v>25000</v>
      </c>
      <c r="O103" s="583">
        <v>25000</v>
      </c>
      <c r="P103" s="924">
        <v>0</v>
      </c>
      <c r="Q103" s="914" t="s">
        <v>952</v>
      </c>
      <c r="R103" s="925">
        <v>1</v>
      </c>
      <c r="S103" s="827">
        <v>1</v>
      </c>
      <c r="T103" s="827">
        <v>1</v>
      </c>
      <c r="U103" s="926" t="s">
        <v>81</v>
      </c>
      <c r="V103" s="927" t="s">
        <v>141</v>
      </c>
      <c r="W103" s="908"/>
      <c r="X103" s="928"/>
    </row>
    <row r="104" spans="1:24" ht="18" customHeight="1">
      <c r="A104" s="872"/>
      <c r="B104" s="872"/>
      <c r="C104" s="872"/>
      <c r="D104" s="885"/>
      <c r="E104" s="885"/>
      <c r="F104" s="930"/>
      <c r="G104" s="885"/>
      <c r="H104" s="931"/>
      <c r="I104" s="932"/>
      <c r="J104" s="933"/>
      <c r="K104" s="934"/>
      <c r="L104" s="879"/>
      <c r="M104" s="935" t="s">
        <v>98</v>
      </c>
      <c r="N104" s="936">
        <f>N103+N102+N101+N100+N99+N98+N97+N96+N95+N94</f>
        <v>315500</v>
      </c>
      <c r="O104" s="882">
        <f>SUM(O94:O103)</f>
        <v>275500</v>
      </c>
      <c r="P104" s="883">
        <f>SUM(P94:P103)</f>
        <v>40000</v>
      </c>
      <c r="Q104" s="884"/>
      <c r="R104" s="872"/>
      <c r="S104" s="872"/>
      <c r="T104" s="872"/>
      <c r="U104" s="937"/>
      <c r="V104" s="938"/>
      <c r="W104" s="939"/>
      <c r="X104" s="908"/>
    </row>
    <row r="105" spans="1:24" ht="18" customHeight="1">
      <c r="A105" s="1679" t="s">
        <v>9</v>
      </c>
      <c r="B105" s="1680"/>
      <c r="C105" s="940"/>
      <c r="D105" s="941"/>
      <c r="E105" s="941"/>
      <c r="F105" s="942"/>
      <c r="G105" s="941"/>
      <c r="H105" s="943"/>
      <c r="I105" s="943"/>
      <c r="J105" s="942"/>
      <c r="K105" s="941"/>
      <c r="L105" s="944"/>
      <c r="M105" s="941"/>
      <c r="N105" s="429"/>
      <c r="O105" s="82"/>
      <c r="P105" s="902"/>
      <c r="Q105" s="945"/>
      <c r="R105" s="940"/>
      <c r="S105" s="940"/>
      <c r="T105" s="940"/>
      <c r="U105" s="946"/>
      <c r="V105" s="907"/>
      <c r="W105" s="908"/>
      <c r="X105" s="908"/>
    </row>
    <row r="106" spans="1:24" ht="50.15" customHeight="1">
      <c r="A106" s="940">
        <v>4</v>
      </c>
      <c r="B106" s="940">
        <v>4.0999999999999996</v>
      </c>
      <c r="C106" s="947">
        <v>1</v>
      </c>
      <c r="D106" s="941" t="s">
        <v>953</v>
      </c>
      <c r="E106" s="834" t="s">
        <v>954</v>
      </c>
      <c r="F106" s="942" t="s">
        <v>9</v>
      </c>
      <c r="G106" s="942" t="s">
        <v>955</v>
      </c>
      <c r="H106" s="854" t="s">
        <v>60</v>
      </c>
      <c r="I106" s="854" t="s">
        <v>72</v>
      </c>
      <c r="J106" s="942" t="s">
        <v>52</v>
      </c>
      <c r="K106" s="941" t="s">
        <v>956</v>
      </c>
      <c r="L106" s="948">
        <v>16000</v>
      </c>
      <c r="M106" s="941"/>
      <c r="N106" s="821">
        <v>16000</v>
      </c>
      <c r="O106" s="82">
        <v>16000</v>
      </c>
      <c r="P106" s="949">
        <v>0</v>
      </c>
      <c r="Q106" s="945" t="s">
        <v>957</v>
      </c>
      <c r="R106" s="947">
        <v>0</v>
      </c>
      <c r="S106" s="947">
        <v>0</v>
      </c>
      <c r="T106" s="947">
        <v>1</v>
      </c>
      <c r="U106" s="946" t="s">
        <v>81</v>
      </c>
      <c r="V106" s="907" t="s">
        <v>141</v>
      </c>
      <c r="W106" s="908"/>
      <c r="X106" s="908"/>
    </row>
    <row r="107" spans="1:24" ht="50.15" customHeight="1">
      <c r="A107" s="940">
        <v>4</v>
      </c>
      <c r="B107" s="940">
        <v>4.3</v>
      </c>
      <c r="C107" s="947">
        <v>1</v>
      </c>
      <c r="D107" s="941" t="s">
        <v>958</v>
      </c>
      <c r="E107" s="834" t="s">
        <v>954</v>
      </c>
      <c r="F107" s="942" t="s">
        <v>9</v>
      </c>
      <c r="G107" s="791" t="s">
        <v>959</v>
      </c>
      <c r="H107" s="854" t="s">
        <v>60</v>
      </c>
      <c r="I107" s="854" t="s">
        <v>72</v>
      </c>
      <c r="J107" s="942" t="s">
        <v>52</v>
      </c>
      <c r="K107" s="834" t="s">
        <v>960</v>
      </c>
      <c r="L107" s="950">
        <v>6000</v>
      </c>
      <c r="M107" s="941"/>
      <c r="N107" s="951">
        <v>36000</v>
      </c>
      <c r="O107" s="429">
        <v>36000</v>
      </c>
      <c r="P107" s="949">
        <v>0</v>
      </c>
      <c r="Q107" s="945" t="s">
        <v>961</v>
      </c>
      <c r="R107" s="947">
        <v>0</v>
      </c>
      <c r="S107" s="947">
        <v>0</v>
      </c>
      <c r="T107" s="947">
        <v>1</v>
      </c>
      <c r="U107" s="946" t="s">
        <v>81</v>
      </c>
      <c r="V107" s="907" t="s">
        <v>141</v>
      </c>
      <c r="W107" s="908"/>
      <c r="X107" s="908"/>
    </row>
    <row r="108" spans="1:24" ht="50.15" customHeight="1">
      <c r="A108" s="940">
        <v>4</v>
      </c>
      <c r="B108" s="940">
        <v>4.3</v>
      </c>
      <c r="C108" s="947">
        <v>1</v>
      </c>
      <c r="D108" s="941" t="s">
        <v>962</v>
      </c>
      <c r="E108" s="834" t="s">
        <v>954</v>
      </c>
      <c r="F108" s="942" t="s">
        <v>9</v>
      </c>
      <c r="G108" s="942" t="s">
        <v>963</v>
      </c>
      <c r="H108" s="854" t="s">
        <v>60</v>
      </c>
      <c r="I108" s="854" t="s">
        <v>72</v>
      </c>
      <c r="J108" s="942" t="s">
        <v>52</v>
      </c>
      <c r="K108" s="941"/>
      <c r="L108" s="948">
        <v>5000</v>
      </c>
      <c r="M108" s="941"/>
      <c r="N108" s="821">
        <v>5000</v>
      </c>
      <c r="O108" s="82">
        <v>5000</v>
      </c>
      <c r="P108" s="949">
        <v>0</v>
      </c>
      <c r="Q108" s="945" t="s">
        <v>964</v>
      </c>
      <c r="R108" s="947">
        <v>0</v>
      </c>
      <c r="S108" s="947">
        <v>0</v>
      </c>
      <c r="T108" s="947">
        <v>0</v>
      </c>
      <c r="U108" s="946" t="s">
        <v>81</v>
      </c>
      <c r="V108" s="907" t="s">
        <v>141</v>
      </c>
      <c r="W108" s="908"/>
      <c r="X108" s="908"/>
    </row>
    <row r="109" spans="1:24" ht="50.15" customHeight="1">
      <c r="A109" s="940">
        <v>4</v>
      </c>
      <c r="B109" s="940">
        <v>4.2</v>
      </c>
      <c r="C109" s="947">
        <v>1</v>
      </c>
      <c r="D109" s="941" t="s">
        <v>965</v>
      </c>
      <c r="E109" s="834" t="s">
        <v>954</v>
      </c>
      <c r="F109" s="942" t="s">
        <v>9</v>
      </c>
      <c r="G109" s="942" t="s">
        <v>966</v>
      </c>
      <c r="H109" s="854" t="s">
        <v>60</v>
      </c>
      <c r="I109" s="854" t="s">
        <v>72</v>
      </c>
      <c r="J109" s="942" t="s">
        <v>52</v>
      </c>
      <c r="K109" s="941" t="s">
        <v>967</v>
      </c>
      <c r="L109" s="948">
        <v>6000</v>
      </c>
      <c r="M109" s="907"/>
      <c r="N109" s="821">
        <v>6000</v>
      </c>
      <c r="O109" s="89">
        <v>6000</v>
      </c>
      <c r="P109" s="949">
        <v>0</v>
      </c>
      <c r="Q109" s="945" t="s">
        <v>968</v>
      </c>
      <c r="R109" s="947">
        <v>0</v>
      </c>
      <c r="S109" s="947">
        <v>0</v>
      </c>
      <c r="T109" s="947">
        <v>0</v>
      </c>
      <c r="U109" s="946" t="s">
        <v>81</v>
      </c>
      <c r="V109" s="907" t="s">
        <v>141</v>
      </c>
      <c r="W109" s="908"/>
      <c r="X109" s="908"/>
    </row>
    <row r="110" spans="1:24" ht="50.15" customHeight="1">
      <c r="A110" s="940">
        <v>4</v>
      </c>
      <c r="B110" s="940">
        <v>4.2</v>
      </c>
      <c r="C110" s="947">
        <v>1</v>
      </c>
      <c r="D110" s="941" t="s">
        <v>969</v>
      </c>
      <c r="E110" s="834" t="s">
        <v>954</v>
      </c>
      <c r="F110" s="942" t="s">
        <v>9</v>
      </c>
      <c r="G110" s="942" t="s">
        <v>970</v>
      </c>
      <c r="H110" s="854" t="s">
        <v>60</v>
      </c>
      <c r="I110" s="854" t="s">
        <v>72</v>
      </c>
      <c r="J110" s="942" t="s">
        <v>52</v>
      </c>
      <c r="K110" s="941" t="s">
        <v>971</v>
      </c>
      <c r="L110" s="948">
        <v>6000</v>
      </c>
      <c r="M110" s="907"/>
      <c r="N110" s="821">
        <v>6000</v>
      </c>
      <c r="O110" s="89">
        <v>6000</v>
      </c>
      <c r="P110" s="949">
        <v>0</v>
      </c>
      <c r="Q110" s="945" t="s">
        <v>972</v>
      </c>
      <c r="R110" s="947">
        <v>0</v>
      </c>
      <c r="S110" s="947">
        <v>0</v>
      </c>
      <c r="T110" s="947">
        <v>0</v>
      </c>
      <c r="U110" s="946" t="s">
        <v>81</v>
      </c>
      <c r="V110" s="907" t="s">
        <v>141</v>
      </c>
      <c r="W110" s="908"/>
      <c r="X110" s="908"/>
    </row>
    <row r="111" spans="1:24" ht="50.15" customHeight="1">
      <c r="A111" s="947">
        <v>4</v>
      </c>
      <c r="B111" s="947">
        <v>4.2</v>
      </c>
      <c r="C111" s="947">
        <v>1</v>
      </c>
      <c r="D111" s="941" t="s">
        <v>973</v>
      </c>
      <c r="E111" s="927" t="s">
        <v>954</v>
      </c>
      <c r="F111" s="952" t="s">
        <v>9</v>
      </c>
      <c r="G111" s="942" t="s">
        <v>970</v>
      </c>
      <c r="H111" s="854" t="s">
        <v>60</v>
      </c>
      <c r="I111" s="854" t="s">
        <v>72</v>
      </c>
      <c r="J111" s="942" t="s">
        <v>52</v>
      </c>
      <c r="K111" s="941" t="s">
        <v>974</v>
      </c>
      <c r="L111" s="953">
        <v>9000</v>
      </c>
      <c r="M111" s="907"/>
      <c r="N111" s="954">
        <v>9000</v>
      </c>
      <c r="O111" s="89">
        <v>9000</v>
      </c>
      <c r="P111" s="949">
        <v>0</v>
      </c>
      <c r="Q111" s="945" t="s">
        <v>975</v>
      </c>
      <c r="R111" s="947">
        <v>0</v>
      </c>
      <c r="S111" s="947">
        <v>0</v>
      </c>
      <c r="T111" s="947">
        <v>0</v>
      </c>
      <c r="U111" s="946" t="s">
        <v>81</v>
      </c>
      <c r="V111" s="907" t="s">
        <v>141</v>
      </c>
      <c r="W111" s="908"/>
      <c r="X111" s="908"/>
    </row>
    <row r="112" spans="1:24" ht="50.15" customHeight="1">
      <c r="A112" s="947">
        <v>4</v>
      </c>
      <c r="B112" s="947">
        <v>4.2</v>
      </c>
      <c r="C112" s="947">
        <v>1</v>
      </c>
      <c r="D112" s="941" t="s">
        <v>976</v>
      </c>
      <c r="E112" s="927" t="s">
        <v>954</v>
      </c>
      <c r="F112" s="952" t="s">
        <v>9</v>
      </c>
      <c r="G112" s="942" t="s">
        <v>977</v>
      </c>
      <c r="H112" s="854" t="s">
        <v>60</v>
      </c>
      <c r="I112" s="854" t="s">
        <v>72</v>
      </c>
      <c r="J112" s="942" t="s">
        <v>52</v>
      </c>
      <c r="K112" s="941" t="s">
        <v>978</v>
      </c>
      <c r="L112" s="953">
        <v>10000</v>
      </c>
      <c r="M112" s="907"/>
      <c r="N112" s="954">
        <v>10000</v>
      </c>
      <c r="O112" s="89">
        <v>10000</v>
      </c>
      <c r="P112" s="949">
        <v>0</v>
      </c>
      <c r="Q112" s="945" t="s">
        <v>979</v>
      </c>
      <c r="R112" s="947">
        <v>0</v>
      </c>
      <c r="S112" s="947">
        <v>0</v>
      </c>
      <c r="T112" s="947">
        <v>0</v>
      </c>
      <c r="U112" s="946" t="s">
        <v>81</v>
      </c>
      <c r="V112" s="907" t="s">
        <v>141</v>
      </c>
      <c r="W112" s="908"/>
      <c r="X112" s="908"/>
    </row>
    <row r="113" spans="1:24" ht="50.15" customHeight="1">
      <c r="A113" s="947">
        <v>4</v>
      </c>
      <c r="B113" s="947">
        <v>4.2</v>
      </c>
      <c r="C113" s="947">
        <v>1</v>
      </c>
      <c r="D113" s="941" t="s">
        <v>980</v>
      </c>
      <c r="E113" s="927" t="s">
        <v>954</v>
      </c>
      <c r="F113" s="952" t="s">
        <v>9</v>
      </c>
      <c r="G113" s="942" t="s">
        <v>970</v>
      </c>
      <c r="H113" s="854" t="s">
        <v>60</v>
      </c>
      <c r="I113" s="854" t="s">
        <v>72</v>
      </c>
      <c r="J113" s="942" t="s">
        <v>52</v>
      </c>
      <c r="K113" s="941" t="s">
        <v>981</v>
      </c>
      <c r="L113" s="953">
        <v>10000</v>
      </c>
      <c r="M113" s="907"/>
      <c r="N113" s="954">
        <v>10000</v>
      </c>
      <c r="O113" s="89">
        <v>10000</v>
      </c>
      <c r="P113" s="949">
        <v>0</v>
      </c>
      <c r="Q113" s="945" t="s">
        <v>982</v>
      </c>
      <c r="R113" s="947">
        <v>0</v>
      </c>
      <c r="S113" s="947">
        <v>0</v>
      </c>
      <c r="T113" s="947">
        <v>1</v>
      </c>
      <c r="U113" s="946" t="s">
        <v>81</v>
      </c>
      <c r="V113" s="907" t="s">
        <v>141</v>
      </c>
      <c r="W113" s="908"/>
      <c r="X113" s="908"/>
    </row>
    <row r="114" spans="1:24" ht="50.15" customHeight="1">
      <c r="A114" s="947">
        <v>4</v>
      </c>
      <c r="B114" s="947">
        <v>4.2</v>
      </c>
      <c r="C114" s="947">
        <v>1</v>
      </c>
      <c r="D114" s="941" t="s">
        <v>983</v>
      </c>
      <c r="E114" s="927" t="s">
        <v>954</v>
      </c>
      <c r="F114" s="952" t="s">
        <v>9</v>
      </c>
      <c r="G114" s="942" t="s">
        <v>970</v>
      </c>
      <c r="H114" s="854" t="s">
        <v>60</v>
      </c>
      <c r="I114" s="854" t="s">
        <v>72</v>
      </c>
      <c r="J114" s="942" t="s">
        <v>52</v>
      </c>
      <c r="K114" s="941" t="s">
        <v>984</v>
      </c>
      <c r="L114" s="953">
        <v>8000</v>
      </c>
      <c r="M114" s="907"/>
      <c r="N114" s="954">
        <v>8000</v>
      </c>
      <c r="O114" s="89">
        <v>8000</v>
      </c>
      <c r="P114" s="949">
        <v>0</v>
      </c>
      <c r="Q114" s="945" t="s">
        <v>985</v>
      </c>
      <c r="R114" s="947">
        <v>0</v>
      </c>
      <c r="S114" s="947">
        <v>0</v>
      </c>
      <c r="T114" s="947">
        <v>1</v>
      </c>
      <c r="U114" s="946" t="s">
        <v>81</v>
      </c>
      <c r="V114" s="907" t="s">
        <v>141</v>
      </c>
      <c r="W114" s="908"/>
      <c r="X114" s="908"/>
    </row>
    <row r="115" spans="1:24" ht="50.15" customHeight="1">
      <c r="A115" s="947">
        <v>4</v>
      </c>
      <c r="B115" s="947">
        <v>4.3</v>
      </c>
      <c r="C115" s="947">
        <v>1</v>
      </c>
      <c r="D115" s="941" t="s">
        <v>986</v>
      </c>
      <c r="E115" s="927" t="s">
        <v>954</v>
      </c>
      <c r="F115" s="952" t="s">
        <v>9</v>
      </c>
      <c r="G115" s="942" t="s">
        <v>987</v>
      </c>
      <c r="H115" s="854" t="s">
        <v>60</v>
      </c>
      <c r="I115" s="854" t="s">
        <v>72</v>
      </c>
      <c r="J115" s="942" t="s">
        <v>52</v>
      </c>
      <c r="K115" s="941"/>
      <c r="L115" s="953">
        <v>9500</v>
      </c>
      <c r="M115" s="907"/>
      <c r="N115" s="954">
        <v>9500</v>
      </c>
      <c r="O115" s="89">
        <v>9500</v>
      </c>
      <c r="P115" s="949">
        <v>0</v>
      </c>
      <c r="Q115" s="945" t="s">
        <v>988</v>
      </c>
      <c r="R115" s="947">
        <v>0</v>
      </c>
      <c r="S115" s="947">
        <v>0</v>
      </c>
      <c r="T115" s="947">
        <v>1</v>
      </c>
      <c r="U115" s="946" t="s">
        <v>81</v>
      </c>
      <c r="V115" s="907" t="s">
        <v>141</v>
      </c>
      <c r="W115" s="908"/>
      <c r="X115" s="908"/>
    </row>
    <row r="116" spans="1:24" ht="50.15" customHeight="1">
      <c r="A116" s="947">
        <v>4</v>
      </c>
      <c r="B116" s="947">
        <v>4.3</v>
      </c>
      <c r="C116" s="947">
        <v>1</v>
      </c>
      <c r="D116" s="941" t="s">
        <v>989</v>
      </c>
      <c r="E116" s="927" t="s">
        <v>954</v>
      </c>
      <c r="F116" s="952" t="s">
        <v>9</v>
      </c>
      <c r="G116" s="942" t="s">
        <v>963</v>
      </c>
      <c r="H116" s="854" t="s">
        <v>60</v>
      </c>
      <c r="I116" s="854" t="s">
        <v>72</v>
      </c>
      <c r="J116" s="942" t="s">
        <v>52</v>
      </c>
      <c r="K116" s="941"/>
      <c r="L116" s="953">
        <v>7000</v>
      </c>
      <c r="M116" s="907"/>
      <c r="N116" s="954">
        <v>7000</v>
      </c>
      <c r="O116" s="89">
        <v>7000</v>
      </c>
      <c r="P116" s="949">
        <v>0</v>
      </c>
      <c r="Q116" s="945" t="s">
        <v>990</v>
      </c>
      <c r="R116" s="947">
        <v>0</v>
      </c>
      <c r="S116" s="947">
        <v>0</v>
      </c>
      <c r="T116" s="947">
        <v>1</v>
      </c>
      <c r="U116" s="946" t="s">
        <v>81</v>
      </c>
      <c r="V116" s="907" t="s">
        <v>141</v>
      </c>
      <c r="W116" s="908"/>
      <c r="X116" s="908"/>
    </row>
    <row r="117" spans="1:24" ht="50.15" customHeight="1">
      <c r="A117" s="947">
        <v>4</v>
      </c>
      <c r="B117" s="947">
        <v>4.2</v>
      </c>
      <c r="C117" s="947">
        <v>1</v>
      </c>
      <c r="D117" s="902" t="s">
        <v>991</v>
      </c>
      <c r="E117" s="927" t="s">
        <v>992</v>
      </c>
      <c r="F117" s="952" t="s">
        <v>9</v>
      </c>
      <c r="G117" s="942" t="s">
        <v>993</v>
      </c>
      <c r="H117" s="854" t="s">
        <v>60</v>
      </c>
      <c r="I117" s="854" t="s">
        <v>72</v>
      </c>
      <c r="J117" s="942" t="s">
        <v>52</v>
      </c>
      <c r="K117" s="941" t="s">
        <v>994</v>
      </c>
      <c r="L117" s="953">
        <v>65350</v>
      </c>
      <c r="M117" s="941" t="s">
        <v>995</v>
      </c>
      <c r="N117" s="954">
        <v>85500</v>
      </c>
      <c r="O117" s="89">
        <v>85500</v>
      </c>
      <c r="P117" s="949">
        <v>0</v>
      </c>
      <c r="Q117" s="945" t="s">
        <v>996</v>
      </c>
      <c r="R117" s="947">
        <v>0</v>
      </c>
      <c r="S117" s="947">
        <v>0</v>
      </c>
      <c r="T117" s="947">
        <v>0</v>
      </c>
      <c r="U117" s="946" t="s">
        <v>81</v>
      </c>
      <c r="V117" s="907" t="s">
        <v>141</v>
      </c>
      <c r="W117" s="908"/>
      <c r="X117" s="908"/>
    </row>
    <row r="118" spans="1:24" ht="50.15" customHeight="1">
      <c r="A118" s="947">
        <v>4</v>
      </c>
      <c r="B118" s="947">
        <v>4.2</v>
      </c>
      <c r="C118" s="947">
        <v>1</v>
      </c>
      <c r="D118" s="902" t="s">
        <v>997</v>
      </c>
      <c r="E118" s="927" t="s">
        <v>992</v>
      </c>
      <c r="F118" s="952" t="s">
        <v>9</v>
      </c>
      <c r="G118" s="942" t="s">
        <v>993</v>
      </c>
      <c r="H118" s="854" t="s">
        <v>60</v>
      </c>
      <c r="I118" s="854" t="s">
        <v>72</v>
      </c>
      <c r="J118" s="942" t="s">
        <v>52</v>
      </c>
      <c r="K118" s="941" t="s">
        <v>998</v>
      </c>
      <c r="L118" s="953">
        <v>55000</v>
      </c>
      <c r="M118" s="941" t="s">
        <v>995</v>
      </c>
      <c r="N118" s="955">
        <v>75000</v>
      </c>
      <c r="O118" s="89">
        <v>75000</v>
      </c>
      <c r="P118" s="949">
        <v>0</v>
      </c>
      <c r="Q118" s="956" t="s">
        <v>999</v>
      </c>
      <c r="R118" s="947">
        <v>0</v>
      </c>
      <c r="S118" s="947">
        <v>0</v>
      </c>
      <c r="T118" s="947">
        <v>0</v>
      </c>
      <c r="U118" s="946" t="s">
        <v>81</v>
      </c>
      <c r="V118" s="907" t="s">
        <v>141</v>
      </c>
      <c r="W118" s="908"/>
      <c r="X118" s="908"/>
    </row>
    <row r="119" spans="1:24" ht="50.15" customHeight="1">
      <c r="A119" s="947">
        <v>4</v>
      </c>
      <c r="B119" s="947">
        <v>4.2</v>
      </c>
      <c r="C119" s="947">
        <v>1</v>
      </c>
      <c r="D119" s="957" t="s">
        <v>1000</v>
      </c>
      <c r="E119" s="927" t="s">
        <v>1001</v>
      </c>
      <c r="F119" s="952"/>
      <c r="G119" s="942"/>
      <c r="H119" s="854" t="s">
        <v>60</v>
      </c>
      <c r="I119" s="854" t="s">
        <v>72</v>
      </c>
      <c r="J119" s="942" t="s">
        <v>52</v>
      </c>
      <c r="K119" s="941"/>
      <c r="L119" s="953">
        <v>41980</v>
      </c>
      <c r="M119" s="941"/>
      <c r="N119" s="954">
        <v>42000</v>
      </c>
      <c r="O119" s="958">
        <v>42000</v>
      </c>
      <c r="P119" s="949"/>
      <c r="Q119" s="956" t="s">
        <v>1002</v>
      </c>
      <c r="R119" s="947">
        <v>0</v>
      </c>
      <c r="S119" s="947">
        <v>0</v>
      </c>
      <c r="T119" s="947">
        <v>1</v>
      </c>
      <c r="U119" s="946" t="s">
        <v>81</v>
      </c>
      <c r="V119" s="907" t="s">
        <v>141</v>
      </c>
      <c r="W119" s="908"/>
      <c r="X119" s="908"/>
    </row>
    <row r="120" spans="1:24" ht="18" customHeight="1">
      <c r="A120" s="959"/>
      <c r="B120" s="959"/>
      <c r="C120" s="959"/>
      <c r="D120" s="885"/>
      <c r="E120" s="938"/>
      <c r="F120" s="960"/>
      <c r="G120" s="930"/>
      <c r="H120" s="931"/>
      <c r="I120" s="932"/>
      <c r="J120" s="930"/>
      <c r="K120" s="934"/>
      <c r="L120" s="961"/>
      <c r="M120" s="962" t="s">
        <v>124</v>
      </c>
      <c r="N120" s="963">
        <f>SUM(N106:N119)</f>
        <v>325000</v>
      </c>
      <c r="O120" s="964">
        <f>SUM(O106:O119)</f>
        <v>325000</v>
      </c>
      <c r="P120" s="965">
        <f>SUM(P106:P118)</f>
        <v>0</v>
      </c>
      <c r="Q120" s="966"/>
      <c r="R120" s="959"/>
      <c r="S120" s="959"/>
      <c r="T120" s="959"/>
      <c r="U120" s="937"/>
      <c r="V120" s="938"/>
      <c r="W120" s="939"/>
      <c r="X120" s="908"/>
    </row>
    <row r="121" spans="1:24" ht="18" customHeight="1">
      <c r="A121" s="1681" t="s">
        <v>10</v>
      </c>
      <c r="B121" s="1682"/>
      <c r="C121" s="1683"/>
      <c r="D121" s="941"/>
      <c r="E121" s="907"/>
      <c r="F121" s="952"/>
      <c r="G121" s="942"/>
      <c r="H121" s="943"/>
      <c r="I121" s="943"/>
      <c r="J121" s="942"/>
      <c r="K121" s="941"/>
      <c r="L121" s="967"/>
      <c r="M121" s="907"/>
      <c r="N121" s="968"/>
      <c r="O121" s="89"/>
      <c r="P121" s="906"/>
      <c r="Q121" s="956"/>
      <c r="R121" s="947"/>
      <c r="S121" s="947"/>
      <c r="T121" s="947"/>
      <c r="U121" s="946"/>
      <c r="V121" s="907"/>
      <c r="W121" s="908"/>
      <c r="X121" s="908"/>
    </row>
    <row r="122" spans="1:24" s="978" customFormat="1" ht="50.15" customHeight="1">
      <c r="A122" s="969">
        <v>4</v>
      </c>
      <c r="B122" s="970">
        <v>4.4000000000000004</v>
      </c>
      <c r="C122" s="940">
        <v>1</v>
      </c>
      <c r="D122" s="834" t="s">
        <v>871</v>
      </c>
      <c r="E122" s="834" t="s">
        <v>1003</v>
      </c>
      <c r="F122" s="816" t="s">
        <v>1004</v>
      </c>
      <c r="G122" s="971" t="s">
        <v>1005</v>
      </c>
      <c r="H122" s="854" t="s">
        <v>60</v>
      </c>
      <c r="I122" s="854" t="s">
        <v>72</v>
      </c>
      <c r="J122" s="942" t="s">
        <v>52</v>
      </c>
      <c r="K122" s="834" t="s">
        <v>1006</v>
      </c>
      <c r="L122" s="972">
        <v>40000</v>
      </c>
      <c r="M122" s="973"/>
      <c r="N122" s="974">
        <v>40000</v>
      </c>
      <c r="O122" s="975">
        <v>40000</v>
      </c>
      <c r="P122" s="904">
        <v>0</v>
      </c>
      <c r="Q122" s="976" t="s">
        <v>1007</v>
      </c>
      <c r="R122" s="977">
        <v>1</v>
      </c>
      <c r="S122" s="977">
        <v>1</v>
      </c>
      <c r="T122" s="977">
        <v>1</v>
      </c>
      <c r="U122" s="941" t="s">
        <v>81</v>
      </c>
      <c r="V122" s="941" t="s">
        <v>141</v>
      </c>
      <c r="W122" s="835"/>
      <c r="X122" s="835"/>
    </row>
    <row r="123" spans="1:24" s="978" customFormat="1" ht="50.15" customHeight="1">
      <c r="A123" s="979">
        <v>4</v>
      </c>
      <c r="B123" s="980">
        <v>4.4000000000000004</v>
      </c>
      <c r="C123" s="981">
        <v>1</v>
      </c>
      <c r="D123" s="982" t="s">
        <v>871</v>
      </c>
      <c r="E123" s="982" t="s">
        <v>1003</v>
      </c>
      <c r="F123" s="983" t="s">
        <v>1004</v>
      </c>
      <c r="G123" s="984" t="s">
        <v>1008</v>
      </c>
      <c r="H123" s="854" t="s">
        <v>60</v>
      </c>
      <c r="I123" s="854" t="s">
        <v>72</v>
      </c>
      <c r="J123" s="942" t="s">
        <v>52</v>
      </c>
      <c r="K123" s="982" t="s">
        <v>1009</v>
      </c>
      <c r="L123" s="985">
        <v>38000</v>
      </c>
      <c r="M123" s="986" t="s">
        <v>1010</v>
      </c>
      <c r="N123" s="987">
        <v>40000</v>
      </c>
      <c r="O123" s="988">
        <v>40000</v>
      </c>
      <c r="P123" s="989">
        <v>0</v>
      </c>
      <c r="Q123" s="990" t="s">
        <v>1011</v>
      </c>
      <c r="R123" s="991">
        <v>1</v>
      </c>
      <c r="S123" s="991">
        <v>1</v>
      </c>
      <c r="T123" s="991">
        <v>1</v>
      </c>
      <c r="U123" s="992" t="s">
        <v>81</v>
      </c>
      <c r="V123" s="941" t="s">
        <v>141</v>
      </c>
      <c r="W123" s="835"/>
      <c r="X123" s="835"/>
    </row>
    <row r="124" spans="1:24" s="978" customFormat="1" ht="18" customHeight="1">
      <c r="A124" s="993"/>
      <c r="B124" s="994"/>
      <c r="C124" s="994"/>
      <c r="D124" s="995"/>
      <c r="E124" s="995"/>
      <c r="F124" s="933"/>
      <c r="G124" s="996"/>
      <c r="H124" s="997"/>
      <c r="I124" s="998"/>
      <c r="J124" s="930"/>
      <c r="K124" s="934"/>
      <c r="L124" s="879"/>
      <c r="M124" s="878" t="s">
        <v>1012</v>
      </c>
      <c r="N124" s="881">
        <f>SUM(N122:N123)</f>
        <v>80000</v>
      </c>
      <c r="O124" s="882">
        <f>SUM(O122:O123)</f>
        <v>80000</v>
      </c>
      <c r="P124" s="999">
        <f>SUM(P122)</f>
        <v>0</v>
      </c>
      <c r="Q124" s="1000"/>
      <c r="R124" s="994"/>
      <c r="S124" s="994"/>
      <c r="T124" s="994"/>
      <c r="U124" s="995"/>
      <c r="V124" s="995"/>
      <c r="W124" s="1001"/>
      <c r="X124" s="835"/>
    </row>
    <row r="125" spans="1:24" s="1010" customFormat="1" ht="18" customHeight="1">
      <c r="A125" s="1684" t="s">
        <v>11</v>
      </c>
      <c r="B125" s="1685"/>
      <c r="C125" s="815"/>
      <c r="D125" s="819"/>
      <c r="E125" s="819"/>
      <c r="F125" s="816"/>
      <c r="G125" s="1002"/>
      <c r="H125" s="817"/>
      <c r="I125" s="817"/>
      <c r="J125" s="942"/>
      <c r="K125" s="1003"/>
      <c r="L125" s="1004"/>
      <c r="M125" s="1005"/>
      <c r="N125" s="1006"/>
      <c r="O125" s="1007"/>
      <c r="P125" s="843"/>
      <c r="Q125" s="1008"/>
      <c r="R125" s="1009"/>
      <c r="S125" s="1009"/>
      <c r="T125" s="1009"/>
      <c r="U125" s="819"/>
      <c r="V125" s="819"/>
      <c r="W125" s="824"/>
      <c r="X125" s="824"/>
    </row>
    <row r="126" spans="1:24" s="837" customFormat="1" ht="72.5">
      <c r="A126" s="970">
        <v>4</v>
      </c>
      <c r="B126" s="815">
        <v>4.0999999999999996</v>
      </c>
      <c r="C126" s="970">
        <v>1</v>
      </c>
      <c r="D126" s="816" t="s">
        <v>1013</v>
      </c>
      <c r="E126" s="816" t="s">
        <v>1014</v>
      </c>
      <c r="F126" s="816" t="s">
        <v>11</v>
      </c>
      <c r="G126" s="816" t="s">
        <v>1015</v>
      </c>
      <c r="H126" s="854" t="s">
        <v>60</v>
      </c>
      <c r="I126" s="854" t="s">
        <v>72</v>
      </c>
      <c r="J126" s="942" t="s">
        <v>52</v>
      </c>
      <c r="K126" s="819"/>
      <c r="L126" s="1011">
        <v>70000</v>
      </c>
      <c r="M126" s="1012"/>
      <c r="N126" s="821">
        <v>70000</v>
      </c>
      <c r="O126" s="975">
        <v>70000</v>
      </c>
      <c r="P126" s="1013">
        <v>0</v>
      </c>
      <c r="Q126" s="1014" t="s">
        <v>1016</v>
      </c>
      <c r="R126" s="970">
        <v>0</v>
      </c>
      <c r="S126" s="970">
        <v>0</v>
      </c>
      <c r="T126" s="970">
        <v>1</v>
      </c>
      <c r="U126" s="834" t="s">
        <v>81</v>
      </c>
      <c r="V126" s="834" t="s">
        <v>141</v>
      </c>
      <c r="W126" s="835"/>
      <c r="X126" s="836"/>
    </row>
    <row r="127" spans="1:24" s="1017" customFormat="1" ht="18" customHeight="1">
      <c r="A127" s="994"/>
      <c r="B127" s="994"/>
      <c r="C127" s="994"/>
      <c r="D127" s="933"/>
      <c r="E127" s="933"/>
      <c r="F127" s="933"/>
      <c r="G127" s="933"/>
      <c r="H127" s="997"/>
      <c r="I127" s="998"/>
      <c r="J127" s="930"/>
      <c r="K127" s="934"/>
      <c r="L127" s="879"/>
      <c r="M127" s="1015" t="s">
        <v>1017</v>
      </c>
      <c r="N127" s="881">
        <f>SUM(N126)</f>
        <v>70000</v>
      </c>
      <c r="O127" s="882">
        <f>SUM(O126)</f>
        <v>70000</v>
      </c>
      <c r="P127" s="999">
        <f>SUM(P126)</f>
        <v>0</v>
      </c>
      <c r="Q127" s="1000"/>
      <c r="R127" s="994"/>
      <c r="S127" s="994"/>
      <c r="T127" s="994"/>
      <c r="U127" s="995"/>
      <c r="V127" s="995"/>
      <c r="W127" s="1001"/>
      <c r="X127" s="1016"/>
    </row>
    <row r="128" spans="1:24" s="1027" customFormat="1" ht="18" customHeight="1">
      <c r="A128" s="1686" t="s">
        <v>12</v>
      </c>
      <c r="B128" s="1687"/>
      <c r="C128" s="888"/>
      <c r="D128" s="811"/>
      <c r="E128" s="811"/>
      <c r="F128" s="1018"/>
      <c r="G128" s="1019"/>
      <c r="H128" s="1020"/>
      <c r="I128" s="1020"/>
      <c r="J128" s="942"/>
      <c r="K128" s="811"/>
      <c r="L128" s="1021"/>
      <c r="M128" s="811"/>
      <c r="N128" s="1022"/>
      <c r="O128" s="1023"/>
      <c r="P128" s="1024"/>
      <c r="Q128" s="1025"/>
      <c r="R128" s="888"/>
      <c r="S128" s="888"/>
      <c r="T128" s="888"/>
      <c r="U128" s="1026"/>
      <c r="V128" s="1026"/>
      <c r="W128" s="812"/>
      <c r="X128" s="812"/>
    </row>
    <row r="129" spans="1:24" ht="50.15" customHeight="1">
      <c r="A129" s="947">
        <v>4</v>
      </c>
      <c r="B129" s="947">
        <v>4.0999999999999996</v>
      </c>
      <c r="C129" s="947">
        <v>1</v>
      </c>
      <c r="D129" s="941" t="s">
        <v>1018</v>
      </c>
      <c r="E129" s="941" t="s">
        <v>1019</v>
      </c>
      <c r="F129" s="952" t="s">
        <v>12</v>
      </c>
      <c r="G129" s="952"/>
      <c r="H129" s="854" t="s">
        <v>60</v>
      </c>
      <c r="I129" s="854" t="s">
        <v>72</v>
      </c>
      <c r="J129" s="942" t="s">
        <v>52</v>
      </c>
      <c r="K129" s="907"/>
      <c r="L129" s="967">
        <v>10000</v>
      </c>
      <c r="M129" s="907"/>
      <c r="N129" s="968">
        <v>10000</v>
      </c>
      <c r="O129" s="89">
        <v>10000</v>
      </c>
      <c r="P129" s="949">
        <v>0</v>
      </c>
      <c r="Q129" s="941" t="s">
        <v>1020</v>
      </c>
      <c r="R129" s="947">
        <v>0</v>
      </c>
      <c r="S129" s="947">
        <v>0</v>
      </c>
      <c r="T129" s="947">
        <v>0</v>
      </c>
      <c r="U129" s="946" t="s">
        <v>81</v>
      </c>
      <c r="V129" s="907" t="s">
        <v>141</v>
      </c>
      <c r="W129" s="908"/>
      <c r="X129" s="908"/>
    </row>
    <row r="130" spans="1:24" ht="50.15" customHeight="1">
      <c r="A130" s="947">
        <v>4</v>
      </c>
      <c r="B130" s="947">
        <v>4.0999999999999996</v>
      </c>
      <c r="C130" s="947">
        <v>1</v>
      </c>
      <c r="D130" s="941" t="s">
        <v>1021</v>
      </c>
      <c r="E130" s="941" t="s">
        <v>1022</v>
      </c>
      <c r="F130" s="952" t="s">
        <v>12</v>
      </c>
      <c r="G130" s="952"/>
      <c r="H130" s="854" t="s">
        <v>60</v>
      </c>
      <c r="I130" s="854" t="s">
        <v>72</v>
      </c>
      <c r="J130" s="942" t="s">
        <v>52</v>
      </c>
      <c r="K130" s="907"/>
      <c r="L130" s="967">
        <v>10000</v>
      </c>
      <c r="M130" s="907"/>
      <c r="N130" s="968">
        <v>10000</v>
      </c>
      <c r="O130" s="89">
        <v>10000</v>
      </c>
      <c r="P130" s="949">
        <v>0</v>
      </c>
      <c r="Q130" s="941" t="s">
        <v>1023</v>
      </c>
      <c r="R130" s="947">
        <v>0</v>
      </c>
      <c r="S130" s="947">
        <v>0</v>
      </c>
      <c r="T130" s="947">
        <v>0</v>
      </c>
      <c r="U130" s="946" t="s">
        <v>81</v>
      </c>
      <c r="V130" s="907" t="s">
        <v>141</v>
      </c>
      <c r="W130" s="908"/>
      <c r="X130" s="908"/>
    </row>
    <row r="131" spans="1:24" ht="50.15" customHeight="1">
      <c r="A131" s="947">
        <v>4</v>
      </c>
      <c r="B131" s="947">
        <v>4.2</v>
      </c>
      <c r="C131" s="947">
        <v>1</v>
      </c>
      <c r="D131" s="941" t="s">
        <v>1024</v>
      </c>
      <c r="E131" s="941" t="s">
        <v>1025</v>
      </c>
      <c r="F131" s="952" t="s">
        <v>1026</v>
      </c>
      <c r="G131" s="952" t="s">
        <v>1027</v>
      </c>
      <c r="H131" s="854" t="s">
        <v>60</v>
      </c>
      <c r="I131" s="854" t="s">
        <v>72</v>
      </c>
      <c r="J131" s="942" t="s">
        <v>52</v>
      </c>
      <c r="K131" s="907"/>
      <c r="L131" s="967">
        <v>15000</v>
      </c>
      <c r="M131" s="907"/>
      <c r="N131" s="968">
        <v>15000</v>
      </c>
      <c r="O131" s="89">
        <v>15000</v>
      </c>
      <c r="P131" s="949">
        <v>0</v>
      </c>
      <c r="Q131" s="941" t="s">
        <v>1028</v>
      </c>
      <c r="R131" s="947">
        <v>0</v>
      </c>
      <c r="S131" s="947">
        <v>0</v>
      </c>
      <c r="T131" s="947">
        <v>0</v>
      </c>
      <c r="U131" s="946" t="s">
        <v>81</v>
      </c>
      <c r="V131" s="907" t="s">
        <v>141</v>
      </c>
      <c r="W131" s="908"/>
      <c r="X131" s="908"/>
    </row>
    <row r="132" spans="1:24" ht="50.15" customHeight="1">
      <c r="A132" s="947">
        <v>4</v>
      </c>
      <c r="B132" s="947">
        <v>4.2</v>
      </c>
      <c r="C132" s="947">
        <v>1</v>
      </c>
      <c r="D132" s="941" t="s">
        <v>1029</v>
      </c>
      <c r="E132" s="941" t="s">
        <v>1030</v>
      </c>
      <c r="F132" s="952" t="s">
        <v>12</v>
      </c>
      <c r="G132" s="952" t="s">
        <v>1031</v>
      </c>
      <c r="H132" s="854" t="s">
        <v>60</v>
      </c>
      <c r="I132" s="854" t="s">
        <v>72</v>
      </c>
      <c r="J132" s="942" t="s">
        <v>52</v>
      </c>
      <c r="K132" s="907"/>
      <c r="L132" s="967">
        <v>15000</v>
      </c>
      <c r="M132" s="907"/>
      <c r="N132" s="968">
        <v>15000</v>
      </c>
      <c r="O132" s="89">
        <v>15000</v>
      </c>
      <c r="P132" s="949">
        <v>0</v>
      </c>
      <c r="Q132" s="941" t="s">
        <v>1032</v>
      </c>
      <c r="R132" s="947">
        <v>0</v>
      </c>
      <c r="S132" s="947">
        <v>0</v>
      </c>
      <c r="T132" s="947">
        <v>0</v>
      </c>
      <c r="U132" s="946" t="s">
        <v>81</v>
      </c>
      <c r="V132" s="907" t="s">
        <v>141</v>
      </c>
      <c r="W132" s="908"/>
      <c r="X132" s="908"/>
    </row>
    <row r="133" spans="1:24" ht="50.15" customHeight="1">
      <c r="A133" s="1028">
        <v>4</v>
      </c>
      <c r="B133" s="1028">
        <v>4.2</v>
      </c>
      <c r="C133" s="1028">
        <v>1</v>
      </c>
      <c r="D133" s="992" t="s">
        <v>1033</v>
      </c>
      <c r="E133" s="992" t="s">
        <v>1034</v>
      </c>
      <c r="F133" s="1029" t="s">
        <v>12</v>
      </c>
      <c r="G133" s="1029" t="s">
        <v>1035</v>
      </c>
      <c r="H133" s="854" t="s">
        <v>60</v>
      </c>
      <c r="I133" s="854" t="s">
        <v>72</v>
      </c>
      <c r="J133" s="942" t="s">
        <v>52</v>
      </c>
      <c r="K133" s="1030"/>
      <c r="L133" s="1031">
        <v>10000</v>
      </c>
      <c r="M133" s="907"/>
      <c r="N133" s="1032">
        <v>10000</v>
      </c>
      <c r="O133" s="1033">
        <v>10000</v>
      </c>
      <c r="P133" s="921">
        <v>0</v>
      </c>
      <c r="Q133" s="992" t="s">
        <v>1036</v>
      </c>
      <c r="R133" s="1028">
        <v>0</v>
      </c>
      <c r="S133" s="1028">
        <v>0</v>
      </c>
      <c r="T133" s="1028">
        <v>0</v>
      </c>
      <c r="U133" s="1034" t="s">
        <v>81</v>
      </c>
      <c r="V133" s="907" t="s">
        <v>141</v>
      </c>
      <c r="W133" s="908"/>
      <c r="X133" s="908"/>
    </row>
    <row r="134" spans="1:24" ht="18" customHeight="1">
      <c r="A134" s="959"/>
      <c r="B134" s="959"/>
      <c r="C134" s="959"/>
      <c r="D134" s="885"/>
      <c r="E134" s="885"/>
      <c r="F134" s="960"/>
      <c r="G134" s="1035"/>
      <c r="H134" s="1036"/>
      <c r="I134" s="1037"/>
      <c r="J134" s="930"/>
      <c r="K134" s="1038"/>
      <c r="L134" s="961"/>
      <c r="M134" s="962" t="s">
        <v>432</v>
      </c>
      <c r="N134" s="963">
        <f>SUM(N129:N133)</f>
        <v>60000</v>
      </c>
      <c r="O134" s="964">
        <f>SUM(O129:O133)</f>
        <v>60000</v>
      </c>
      <c r="P134" s="1039">
        <f>SUM(P129:P133)</f>
        <v>0</v>
      </c>
      <c r="Q134" s="995"/>
      <c r="R134" s="1040"/>
      <c r="S134" s="1040"/>
      <c r="T134" s="1040"/>
      <c r="U134" s="937"/>
      <c r="V134" s="938"/>
      <c r="W134" s="939"/>
      <c r="X134" s="908"/>
    </row>
    <row r="135" spans="1:24" ht="18" customHeight="1">
      <c r="A135" s="1681" t="s">
        <v>13</v>
      </c>
      <c r="B135" s="1683"/>
      <c r="C135" s="1041"/>
      <c r="D135" s="1042"/>
      <c r="E135" s="1042"/>
      <c r="F135" s="1043"/>
      <c r="G135" s="1043"/>
      <c r="H135" s="1044"/>
      <c r="I135" s="1044"/>
      <c r="J135" s="942"/>
      <c r="K135" s="1045"/>
      <c r="L135" s="1046"/>
      <c r="N135" s="1047"/>
      <c r="O135" s="1048"/>
      <c r="P135" s="1049"/>
      <c r="Q135" s="1050"/>
      <c r="R135" s="1041"/>
      <c r="S135" s="1041"/>
      <c r="T135" s="1041"/>
      <c r="U135" s="1051"/>
      <c r="V135" s="907"/>
      <c r="W135" s="908"/>
      <c r="X135" s="908"/>
    </row>
    <row r="136" spans="1:24" s="978" customFormat="1" ht="70" customHeight="1">
      <c r="A136" s="970">
        <v>4</v>
      </c>
      <c r="B136" s="900">
        <v>4.0999999999999996</v>
      </c>
      <c r="C136" s="940">
        <v>1</v>
      </c>
      <c r="D136" s="902" t="s">
        <v>1037</v>
      </c>
      <c r="E136" s="828" t="s">
        <v>1038</v>
      </c>
      <c r="F136" s="816" t="s">
        <v>13</v>
      </c>
      <c r="G136" s="942"/>
      <c r="H136" s="854" t="s">
        <v>60</v>
      </c>
      <c r="I136" s="854" t="s">
        <v>72</v>
      </c>
      <c r="J136" s="942" t="s">
        <v>52</v>
      </c>
      <c r="K136" s="941" t="s">
        <v>1039</v>
      </c>
      <c r="L136" s="972">
        <v>15000</v>
      </c>
      <c r="M136" s="1052" t="s">
        <v>1040</v>
      </c>
      <c r="N136" s="421">
        <v>2500</v>
      </c>
      <c r="O136" s="1053">
        <v>2500</v>
      </c>
      <c r="P136" s="904">
        <v>0</v>
      </c>
      <c r="Q136" s="976" t="s">
        <v>1041</v>
      </c>
      <c r="R136" s="977">
        <v>0</v>
      </c>
      <c r="S136" s="977">
        <v>0</v>
      </c>
      <c r="T136" s="977">
        <v>1</v>
      </c>
      <c r="U136" s="941" t="s">
        <v>81</v>
      </c>
      <c r="V136" s="941" t="s">
        <v>141</v>
      </c>
      <c r="W136" s="835"/>
      <c r="X136" s="835"/>
    </row>
    <row r="137" spans="1:24" ht="21.65" customHeight="1">
      <c r="A137" s="1040"/>
      <c r="B137" s="1040"/>
      <c r="C137" s="1040"/>
      <c r="D137" s="1054"/>
      <c r="E137" s="1054"/>
      <c r="F137" s="1035"/>
      <c r="G137" s="1035"/>
      <c r="H137" s="1055"/>
      <c r="I137" s="1056"/>
      <c r="J137" s="1035"/>
      <c r="K137" s="1038"/>
      <c r="L137" s="961"/>
      <c r="M137" s="962" t="s">
        <v>449</v>
      </c>
      <c r="N137" s="963">
        <f>SUM(N136:N136)</f>
        <v>2500</v>
      </c>
      <c r="O137" s="964">
        <f>SUM(O136:O136)</f>
        <v>2500</v>
      </c>
      <c r="P137" s="1039">
        <f>SUM(P136)</f>
        <v>0</v>
      </c>
      <c r="Q137" s="1054"/>
      <c r="R137" s="1040"/>
      <c r="S137" s="1040"/>
      <c r="T137" s="1040"/>
      <c r="U137" s="1054"/>
      <c r="V137" s="1054"/>
      <c r="W137" s="1057"/>
      <c r="X137" s="908"/>
    </row>
    <row r="138" spans="1:24" s="1068" customFormat="1" ht="18" customHeight="1">
      <c r="A138" s="1058"/>
      <c r="B138" s="1058"/>
      <c r="C138" s="1058"/>
      <c r="D138" s="1059"/>
      <c r="E138" s="1059"/>
      <c r="F138" s="1060"/>
      <c r="G138" s="1060"/>
      <c r="H138" s="1061"/>
      <c r="I138" s="1062"/>
      <c r="J138" s="1060"/>
      <c r="K138" s="1688" t="s">
        <v>1042</v>
      </c>
      <c r="L138" s="1689"/>
      <c r="M138" s="1690"/>
      <c r="N138" s="1063">
        <f>N92+N104+N120+N124+N127+N134+N137</f>
        <v>2550000</v>
      </c>
      <c r="O138" s="1064">
        <f>O137+O134+O127+O124+O120+O104+O92</f>
        <v>2480000</v>
      </c>
      <c r="P138" s="1065">
        <f>P92+P104+P120+P124+P127+P134+P137</f>
        <v>70000</v>
      </c>
      <c r="Q138" s="1059"/>
      <c r="R138" s="1058"/>
      <c r="S138" s="1058"/>
      <c r="T138" s="1058"/>
      <c r="U138" s="1059"/>
      <c r="V138" s="1059"/>
      <c r="W138" s="1066"/>
      <c r="X138" s="1067"/>
    </row>
    <row r="139" spans="1:24">
      <c r="N139" s="781"/>
    </row>
    <row r="140" spans="1:24">
      <c r="N140" s="781"/>
    </row>
    <row r="141" spans="1:24">
      <c r="N141" s="781"/>
      <c r="P141" s="1071"/>
    </row>
    <row r="142" spans="1:24">
      <c r="N142" s="781"/>
    </row>
    <row r="143" spans="1:24">
      <c r="N143" s="781"/>
      <c r="Q143" s="1072"/>
    </row>
    <row r="144" spans="1:24">
      <c r="N144" s="781"/>
    </row>
    <row r="145" spans="14:14">
      <c r="N145" s="781"/>
    </row>
    <row r="146" spans="14:14">
      <c r="N146" s="781"/>
    </row>
    <row r="147" spans="14:14">
      <c r="N147" s="781"/>
    </row>
    <row r="148" spans="14:14">
      <c r="N148" s="781"/>
    </row>
    <row r="149" spans="14:14">
      <c r="N149" s="781"/>
    </row>
    <row r="150" spans="14:14">
      <c r="N150" s="781"/>
    </row>
    <row r="151" spans="14:14">
      <c r="N151" s="781"/>
    </row>
    <row r="152" spans="14:14">
      <c r="N152" s="781"/>
    </row>
    <row r="153" spans="14:14">
      <c r="N153" s="781"/>
    </row>
    <row r="154" spans="14:14">
      <c r="N154" s="781"/>
    </row>
    <row r="155" spans="14:14">
      <c r="N155" s="781"/>
    </row>
  </sheetData>
  <mergeCells count="10">
    <mergeCell ref="A128:B128"/>
    <mergeCell ref="A135:B135"/>
    <mergeCell ref="K138:M138"/>
    <mergeCell ref="D3:E3"/>
    <mergeCell ref="A7:B7"/>
    <mergeCell ref="X24:X26"/>
    <mergeCell ref="A93:B93"/>
    <mergeCell ref="A105:B105"/>
    <mergeCell ref="A121:C121"/>
    <mergeCell ref="A125:B125"/>
  </mergeCells>
  <dataValidations count="2">
    <dataValidation type="list" allowBlank="1" showInputMessage="1" showErrorMessage="1" sqref="J8:J97 D20 G20 F17:F19 J139:J1048576">
      <formula1>#REF!</formula1>
    </dataValidation>
    <dataValidation type="list" allowBlank="1" showInputMessage="1" showErrorMessage="1" sqref="U16">
      <formula1>"0,1,2"</formula1>
    </dataValidation>
  </dataValidations>
  <pageMargins left="0.25" right="0.25" top="0.75" bottom="0.75" header="0.3" footer="0.3"/>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3:V20"/>
  <sheetViews>
    <sheetView topLeftCell="A9" zoomScaleNormal="100" zoomScalePageLayoutView="70" workbookViewId="0">
      <selection activeCell="D3" sqref="D3:K3"/>
    </sheetView>
  </sheetViews>
  <sheetFormatPr defaultColWidth="8.81640625" defaultRowHeight="15.5"/>
  <cols>
    <col min="1" max="1" width="4.6328125" style="778" customWidth="1"/>
    <col min="2" max="2" width="5.7265625" style="1073" customWidth="1"/>
    <col min="3" max="3" width="7.6328125" style="778" customWidth="1"/>
    <col min="4" max="4" width="31.08984375" style="781" customWidth="1"/>
    <col min="5" max="5" width="17.54296875" style="781" customWidth="1"/>
    <col min="6" max="6" width="11.90625" style="781" customWidth="1"/>
    <col min="7" max="7" width="21.453125" style="781" hidden="1" customWidth="1"/>
    <col min="8" max="8" width="14.453125" style="781" hidden="1" customWidth="1"/>
    <col min="9" max="9" width="13.81640625" style="781" hidden="1" customWidth="1"/>
    <col min="10" max="10" width="40" style="781" hidden="1" customWidth="1"/>
    <col min="11" max="11" width="27.26953125" style="781" hidden="1" customWidth="1"/>
    <col min="12" max="12" width="24.453125" style="781" hidden="1" customWidth="1"/>
    <col min="13" max="13" width="10.54296875" style="1074" customWidth="1"/>
    <col min="14" max="14" width="10.81640625" style="1075" customWidth="1"/>
    <col min="15" max="15" width="12.90625" style="1074" customWidth="1"/>
    <col min="16" max="16" width="24.453125" style="781" customWidth="1"/>
    <col min="17" max="19" width="4.6328125" style="782" customWidth="1"/>
    <col min="20" max="20" width="13.1796875" style="1076" customWidth="1"/>
    <col min="21" max="21" width="15.7265625" style="1068" customWidth="1"/>
    <col min="22" max="22" width="17.81640625" style="1077" customWidth="1"/>
    <col min="23" max="16384" width="8.81640625" style="1077"/>
  </cols>
  <sheetData>
    <row r="3" spans="1:22" ht="18.5">
      <c r="D3" s="1691" t="s">
        <v>1043</v>
      </c>
      <c r="E3" s="1691"/>
      <c r="F3" s="1691"/>
      <c r="G3" s="1691"/>
      <c r="H3" s="1691"/>
      <c r="I3" s="1691"/>
      <c r="J3" s="1691"/>
      <c r="K3" s="1691"/>
    </row>
    <row r="5" spans="1:22" s="782" customFormat="1" ht="66.75" customHeight="1">
      <c r="A5" s="1078" t="s">
        <v>21</v>
      </c>
      <c r="B5" s="1079" t="s">
        <v>22</v>
      </c>
      <c r="C5" s="1078" t="s">
        <v>127</v>
      </c>
      <c r="D5" s="1080" t="s">
        <v>24</v>
      </c>
      <c r="E5" s="1080" t="s">
        <v>25</v>
      </c>
      <c r="F5" s="1080" t="s">
        <v>26</v>
      </c>
      <c r="G5" s="1080" t="s">
        <v>27</v>
      </c>
      <c r="H5" s="1080" t="s">
        <v>28</v>
      </c>
      <c r="I5" s="1080" t="s">
        <v>29</v>
      </c>
      <c r="J5" s="1081" t="s">
        <v>128</v>
      </c>
      <c r="K5" s="1081" t="s">
        <v>129</v>
      </c>
      <c r="L5" s="1081" t="s">
        <v>130</v>
      </c>
      <c r="M5" s="43" t="s">
        <v>131</v>
      </c>
      <c r="N5" s="1082" t="s">
        <v>35</v>
      </c>
      <c r="O5" s="43" t="s">
        <v>36</v>
      </c>
      <c r="P5" s="1081" t="s">
        <v>37</v>
      </c>
      <c r="Q5" s="1083" t="s">
        <v>38</v>
      </c>
      <c r="R5" s="1083" t="s">
        <v>39</v>
      </c>
      <c r="S5" s="1083" t="s">
        <v>40</v>
      </c>
      <c r="T5" s="46" t="s">
        <v>41</v>
      </c>
      <c r="U5" s="1084" t="s">
        <v>1044</v>
      </c>
      <c r="V5" s="1085" t="s">
        <v>1045</v>
      </c>
    </row>
    <row r="6" spans="1:22" s="788" customFormat="1" ht="18" customHeight="1">
      <c r="A6" s="1681" t="s">
        <v>6</v>
      </c>
      <c r="B6" s="1683"/>
      <c r="C6" s="1078"/>
      <c r="D6" s="1080"/>
      <c r="E6" s="1080"/>
      <c r="F6" s="1080"/>
      <c r="G6" s="1080"/>
      <c r="H6" s="1080"/>
      <c r="I6" s="1080"/>
      <c r="J6" s="1081"/>
      <c r="K6" s="1081"/>
      <c r="L6" s="1081"/>
      <c r="M6" s="43"/>
      <c r="N6" s="1082"/>
      <c r="O6" s="43"/>
      <c r="P6" s="1081"/>
      <c r="Q6" s="1083"/>
      <c r="R6" s="1083"/>
      <c r="S6" s="1083"/>
      <c r="T6" s="46"/>
      <c r="U6" s="1086"/>
      <c r="V6" s="1085"/>
    </row>
    <row r="7" spans="1:22" s="788" customFormat="1" ht="50" customHeight="1">
      <c r="A7" s="1087">
        <v>4</v>
      </c>
      <c r="B7" s="1087">
        <v>4.0999999999999996</v>
      </c>
      <c r="C7" s="1087">
        <v>1</v>
      </c>
      <c r="D7" s="1088" t="s">
        <v>1046</v>
      </c>
      <c r="E7" s="1088" t="s">
        <v>282</v>
      </c>
      <c r="F7" s="1088" t="s">
        <v>6</v>
      </c>
      <c r="G7" s="1088" t="s">
        <v>307</v>
      </c>
      <c r="H7" s="1089">
        <v>43831</v>
      </c>
      <c r="I7" s="1088" t="s">
        <v>1047</v>
      </c>
      <c r="J7" s="1088" t="s">
        <v>1048</v>
      </c>
      <c r="K7" s="1088" t="s">
        <v>1049</v>
      </c>
      <c r="L7" s="1088" t="s">
        <v>1050</v>
      </c>
      <c r="M7" s="1090">
        <v>32000</v>
      </c>
      <c r="N7" s="1091">
        <v>32000</v>
      </c>
      <c r="O7" s="1090">
        <v>0</v>
      </c>
      <c r="P7" s="1088" t="s">
        <v>1051</v>
      </c>
      <c r="Q7" s="1092">
        <v>1</v>
      </c>
      <c r="R7" s="1092">
        <v>2</v>
      </c>
      <c r="S7" s="1092">
        <v>2</v>
      </c>
      <c r="T7" s="1088" t="s">
        <v>81</v>
      </c>
      <c r="U7" s="1093" t="s">
        <v>141</v>
      </c>
      <c r="V7" s="1085"/>
    </row>
    <row r="8" spans="1:22" s="788" customFormat="1" ht="50" customHeight="1">
      <c r="A8" s="1087">
        <v>4</v>
      </c>
      <c r="B8" s="1087">
        <v>4.0999999999999996</v>
      </c>
      <c r="C8" s="1087">
        <v>1</v>
      </c>
      <c r="D8" s="1094" t="s">
        <v>1052</v>
      </c>
      <c r="E8" s="1088" t="s">
        <v>282</v>
      </c>
      <c r="F8" s="1088" t="s">
        <v>6</v>
      </c>
      <c r="G8" s="1088"/>
      <c r="H8" s="1089">
        <v>43831</v>
      </c>
      <c r="I8" s="1088" t="s">
        <v>1047</v>
      </c>
      <c r="J8" s="1088" t="s">
        <v>1053</v>
      </c>
      <c r="K8" s="1088" t="s">
        <v>1054</v>
      </c>
      <c r="L8" s="1088" t="s">
        <v>1050</v>
      </c>
      <c r="M8" s="1090">
        <v>25000</v>
      </c>
      <c r="N8" s="1091">
        <v>25000</v>
      </c>
      <c r="O8" s="1090">
        <v>0</v>
      </c>
      <c r="P8" s="1088" t="s">
        <v>1055</v>
      </c>
      <c r="Q8" s="1092"/>
      <c r="R8" s="1092"/>
      <c r="S8" s="1092"/>
      <c r="T8" s="1088" t="s">
        <v>81</v>
      </c>
      <c r="U8" s="1093" t="s">
        <v>141</v>
      </c>
      <c r="V8" s="1085"/>
    </row>
    <row r="9" spans="1:22" s="788" customFormat="1" ht="50" customHeight="1">
      <c r="A9" s="1095">
        <v>4</v>
      </c>
      <c r="B9" s="1095">
        <v>4.0999999999999996</v>
      </c>
      <c r="C9" s="1095">
        <v>1</v>
      </c>
      <c r="D9" s="1096" t="s">
        <v>1056</v>
      </c>
      <c r="E9" s="1097" t="s">
        <v>1057</v>
      </c>
      <c r="F9" s="1097" t="s">
        <v>6</v>
      </c>
      <c r="G9" s="1096" t="s">
        <v>1058</v>
      </c>
      <c r="H9" s="1098">
        <v>43831</v>
      </c>
      <c r="I9" s="1098" t="s">
        <v>1047</v>
      </c>
      <c r="J9" s="1096" t="s">
        <v>1059</v>
      </c>
      <c r="K9" s="1097" t="s">
        <v>52</v>
      </c>
      <c r="L9" s="1096" t="s">
        <v>1060</v>
      </c>
      <c r="M9" s="1099">
        <v>30000</v>
      </c>
      <c r="N9" s="1100">
        <v>30000</v>
      </c>
      <c r="O9" s="1099">
        <v>0</v>
      </c>
      <c r="P9" s="1096" t="s">
        <v>1061</v>
      </c>
      <c r="Q9" s="1101">
        <v>1</v>
      </c>
      <c r="R9" s="1101">
        <v>2</v>
      </c>
      <c r="S9" s="1101">
        <v>2</v>
      </c>
      <c r="T9" s="1096" t="s">
        <v>81</v>
      </c>
      <c r="U9" s="1093" t="s">
        <v>141</v>
      </c>
      <c r="V9" s="1085"/>
    </row>
    <row r="10" spans="1:22" s="788" customFormat="1" ht="50" customHeight="1">
      <c r="A10" s="1102">
        <v>4</v>
      </c>
      <c r="B10" s="1102">
        <v>4.3</v>
      </c>
      <c r="C10" s="1102">
        <v>1</v>
      </c>
      <c r="D10" s="1088" t="s">
        <v>1062</v>
      </c>
      <c r="E10" s="1096" t="s">
        <v>823</v>
      </c>
      <c r="F10" s="1103" t="s">
        <v>6</v>
      </c>
      <c r="G10" s="1088" t="s">
        <v>1063</v>
      </c>
      <c r="H10" s="1104">
        <v>43831</v>
      </c>
      <c r="I10" s="1104">
        <v>44561</v>
      </c>
      <c r="J10" s="1088" t="s">
        <v>1064</v>
      </c>
      <c r="K10" s="1088" t="s">
        <v>1065</v>
      </c>
      <c r="L10" s="1088" t="s">
        <v>1066</v>
      </c>
      <c r="M10" s="1090">
        <v>65000</v>
      </c>
      <c r="N10" s="1091">
        <v>65000</v>
      </c>
      <c r="O10" s="1090">
        <v>0</v>
      </c>
      <c r="P10" s="1088" t="s">
        <v>1067</v>
      </c>
      <c r="Q10" s="1105"/>
      <c r="R10" s="1105"/>
      <c r="S10" s="1105"/>
      <c r="T10" s="1106" t="s">
        <v>81</v>
      </c>
      <c r="U10" s="1093" t="s">
        <v>141</v>
      </c>
      <c r="V10" s="928"/>
    </row>
    <row r="11" spans="1:22" s="788" customFormat="1" ht="50" customHeight="1">
      <c r="A11" s="1087">
        <v>4</v>
      </c>
      <c r="B11" s="1087">
        <v>4.3</v>
      </c>
      <c r="C11" s="1087">
        <v>1</v>
      </c>
      <c r="D11" s="1096" t="s">
        <v>1068</v>
      </c>
      <c r="E11" s="1096" t="s">
        <v>650</v>
      </c>
      <c r="F11" s="1088" t="s">
        <v>6</v>
      </c>
      <c r="G11" s="1088" t="s">
        <v>1069</v>
      </c>
      <c r="H11" s="1089">
        <v>43831</v>
      </c>
      <c r="I11" s="1089">
        <v>44561</v>
      </c>
      <c r="J11" s="1088" t="s">
        <v>1070</v>
      </c>
      <c r="K11" s="1088" t="s">
        <v>1071</v>
      </c>
      <c r="L11" s="1088" t="s">
        <v>1072</v>
      </c>
      <c r="M11" s="1090">
        <v>80000</v>
      </c>
      <c r="N11" s="1091">
        <f>80000</f>
        <v>80000</v>
      </c>
      <c r="O11" s="1090">
        <v>0</v>
      </c>
      <c r="P11" s="1088" t="s">
        <v>1073</v>
      </c>
      <c r="Q11" s="1092">
        <v>1</v>
      </c>
      <c r="R11" s="1092">
        <v>1</v>
      </c>
      <c r="S11" s="1092">
        <v>1</v>
      </c>
      <c r="T11" s="1088" t="s">
        <v>81</v>
      </c>
      <c r="U11" s="1107" t="s">
        <v>1074</v>
      </c>
      <c r="V11" s="834" t="s">
        <v>1075</v>
      </c>
    </row>
    <row r="12" spans="1:22" s="788" customFormat="1" ht="50" customHeight="1">
      <c r="A12" s="1108">
        <v>4</v>
      </c>
      <c r="B12" s="1108">
        <v>4.4000000000000004</v>
      </c>
      <c r="C12" s="1108">
        <v>2</v>
      </c>
      <c r="D12" s="1096" t="s">
        <v>1076</v>
      </c>
      <c r="E12" s="1096" t="s">
        <v>872</v>
      </c>
      <c r="F12" s="1096" t="s">
        <v>6</v>
      </c>
      <c r="G12" s="1096" t="s">
        <v>1077</v>
      </c>
      <c r="H12" s="1109">
        <v>43831</v>
      </c>
      <c r="I12" s="1109">
        <v>44561</v>
      </c>
      <c r="J12" s="1096" t="s">
        <v>1078</v>
      </c>
      <c r="K12" s="1096"/>
      <c r="L12" s="1096"/>
      <c r="M12" s="1099">
        <v>60000</v>
      </c>
      <c r="N12" s="1110">
        <v>60000</v>
      </c>
      <c r="O12" s="1111">
        <v>0</v>
      </c>
      <c r="P12" s="1096" t="s">
        <v>1079</v>
      </c>
      <c r="Q12" s="1112">
        <v>1</v>
      </c>
      <c r="R12" s="1112">
        <v>2</v>
      </c>
      <c r="S12" s="1112">
        <v>1</v>
      </c>
      <c r="T12" s="1096" t="s">
        <v>81</v>
      </c>
      <c r="U12" s="1107" t="s">
        <v>1080</v>
      </c>
      <c r="V12" s="834" t="s">
        <v>1081</v>
      </c>
    </row>
    <row r="13" spans="1:22" s="788" customFormat="1" ht="18" customHeight="1">
      <c r="A13" s="1113"/>
      <c r="B13" s="1113"/>
      <c r="C13" s="1113"/>
      <c r="D13" s="1114"/>
      <c r="E13" s="1114"/>
      <c r="F13" s="878" t="s">
        <v>91</v>
      </c>
      <c r="G13" s="1114"/>
      <c r="H13" s="1115"/>
      <c r="I13" s="1115"/>
      <c r="J13" s="1114"/>
      <c r="K13" s="1114"/>
      <c r="L13" s="1114"/>
      <c r="M13" s="881">
        <f>SUM(M7:M12)</f>
        <v>292000</v>
      </c>
      <c r="N13" s="1116">
        <f>SUM(N7:N12)</f>
        <v>292000</v>
      </c>
      <c r="O13" s="1116">
        <f>SUM(O7:O12)</f>
        <v>0</v>
      </c>
      <c r="P13" s="1114"/>
      <c r="Q13" s="1117"/>
      <c r="R13" s="1117"/>
      <c r="S13" s="1117"/>
      <c r="T13" s="1114"/>
      <c r="U13" s="1118"/>
      <c r="V13" s="885"/>
    </row>
    <row r="14" spans="1:22" s="912" customFormat="1" ht="18" customHeight="1">
      <c r="A14" s="1694" t="s">
        <v>13</v>
      </c>
      <c r="B14" s="1695"/>
      <c r="C14" s="1119"/>
      <c r="D14" s="1120"/>
      <c r="E14" s="1120"/>
      <c r="F14" s="1121"/>
      <c r="G14" s="1120"/>
      <c r="H14" s="1122"/>
      <c r="I14" s="1122"/>
      <c r="J14" s="1120"/>
      <c r="K14" s="1120"/>
      <c r="L14" s="1120"/>
      <c r="M14" s="1123"/>
      <c r="N14" s="1124"/>
      <c r="O14" s="1124"/>
      <c r="P14" s="1120"/>
      <c r="Q14" s="1125"/>
      <c r="R14" s="1125"/>
      <c r="S14" s="1125"/>
      <c r="T14" s="1120"/>
      <c r="U14" s="1126"/>
      <c r="V14" s="819"/>
    </row>
    <row r="15" spans="1:22" s="788" customFormat="1" ht="50" customHeight="1">
      <c r="A15" s="1087">
        <v>4</v>
      </c>
      <c r="B15" s="1087">
        <v>4.0999999999999996</v>
      </c>
      <c r="C15" s="1087">
        <v>1</v>
      </c>
      <c r="D15" s="1088" t="s">
        <v>1082</v>
      </c>
      <c r="E15" s="1088" t="s">
        <v>1083</v>
      </c>
      <c r="F15" s="1088" t="s">
        <v>13</v>
      </c>
      <c r="G15" s="1089" t="s">
        <v>1084</v>
      </c>
      <c r="H15" s="1109">
        <v>43831</v>
      </c>
      <c r="I15" s="1127" t="s">
        <v>1085</v>
      </c>
      <c r="J15" s="1088" t="s">
        <v>52</v>
      </c>
      <c r="K15" s="1088" t="s">
        <v>1086</v>
      </c>
      <c r="L15" s="1127" t="s">
        <v>1060</v>
      </c>
      <c r="M15" s="1090">
        <v>13000</v>
      </c>
      <c r="N15" s="1091">
        <v>13000</v>
      </c>
      <c r="O15" s="1090">
        <v>0</v>
      </c>
      <c r="P15" s="1088" t="s">
        <v>1087</v>
      </c>
      <c r="Q15" s="1092">
        <v>0</v>
      </c>
      <c r="R15" s="1092">
        <v>0</v>
      </c>
      <c r="S15" s="1092">
        <v>0</v>
      </c>
      <c r="T15" s="1088" t="s">
        <v>81</v>
      </c>
      <c r="U15" s="1093" t="s">
        <v>141</v>
      </c>
      <c r="V15" s="1085"/>
    </row>
    <row r="16" spans="1:22" s="788" customFormat="1" ht="18" customHeight="1">
      <c r="A16" s="994"/>
      <c r="B16" s="994"/>
      <c r="C16" s="994"/>
      <c r="D16" s="933"/>
      <c r="E16" s="933"/>
      <c r="F16" s="1128" t="s">
        <v>449</v>
      </c>
      <c r="G16" s="996"/>
      <c r="H16" s="1115"/>
      <c r="I16" s="1129"/>
      <c r="J16" s="933"/>
      <c r="K16" s="933"/>
      <c r="L16" s="1129"/>
      <c r="M16" s="1130">
        <f>M15</f>
        <v>13000</v>
      </c>
      <c r="N16" s="1131">
        <f>N15</f>
        <v>13000</v>
      </c>
      <c r="O16" s="1132">
        <f>O15</f>
        <v>0</v>
      </c>
      <c r="P16" s="933"/>
      <c r="Q16" s="995"/>
      <c r="R16" s="995"/>
      <c r="S16" s="995"/>
      <c r="T16" s="933"/>
      <c r="U16" s="1133"/>
      <c r="V16" s="1134"/>
    </row>
    <row r="17" spans="1:22" s="912" customFormat="1" ht="18" customHeight="1">
      <c r="A17" s="1696" t="s">
        <v>14</v>
      </c>
      <c r="B17" s="1697"/>
      <c r="C17" s="1135"/>
      <c r="D17" s="1136"/>
      <c r="E17" s="1136"/>
      <c r="F17" s="1137"/>
      <c r="G17" s="1138"/>
      <c r="H17" s="1122"/>
      <c r="I17" s="1139"/>
      <c r="J17" s="1136"/>
      <c r="K17" s="1136"/>
      <c r="L17" s="1139"/>
      <c r="M17" s="1140"/>
      <c r="N17" s="1141"/>
      <c r="O17" s="1142"/>
      <c r="P17" s="1136"/>
      <c r="Q17" s="1143"/>
      <c r="R17" s="1143"/>
      <c r="S17" s="1143"/>
      <c r="T17" s="1136"/>
      <c r="U17" s="1144"/>
      <c r="V17" s="1145"/>
    </row>
    <row r="18" spans="1:22" s="788" customFormat="1" ht="50" customHeight="1">
      <c r="A18" s="1102">
        <v>4</v>
      </c>
      <c r="B18" s="1102">
        <v>4.4000000000000004</v>
      </c>
      <c r="C18" s="1102">
        <v>1</v>
      </c>
      <c r="D18" s="1088" t="s">
        <v>1088</v>
      </c>
      <c r="E18" s="1088" t="s">
        <v>1089</v>
      </c>
      <c r="F18" s="1088" t="s">
        <v>14</v>
      </c>
      <c r="G18" s="1088" t="s">
        <v>1090</v>
      </c>
      <c r="H18" s="1089">
        <v>43831</v>
      </c>
      <c r="I18" s="1089">
        <v>44196</v>
      </c>
      <c r="J18" s="1088" t="s">
        <v>1091</v>
      </c>
      <c r="K18" s="1088" t="s">
        <v>1092</v>
      </c>
      <c r="L18" s="1088" t="s">
        <v>1093</v>
      </c>
      <c r="M18" s="1090">
        <v>40000</v>
      </c>
      <c r="N18" s="1146">
        <v>40000</v>
      </c>
      <c r="O18" s="1147">
        <v>0</v>
      </c>
      <c r="P18" s="1088" t="s">
        <v>1094</v>
      </c>
      <c r="Q18" s="1148">
        <v>2</v>
      </c>
      <c r="R18" s="1148">
        <v>2</v>
      </c>
      <c r="S18" s="1148"/>
      <c r="T18" s="1088" t="s">
        <v>81</v>
      </c>
      <c r="U18" s="1107" t="s">
        <v>1095</v>
      </c>
      <c r="V18" s="927" t="s">
        <v>1096</v>
      </c>
    </row>
    <row r="19" spans="1:22" s="788" customFormat="1" ht="18" customHeight="1">
      <c r="A19" s="1040"/>
      <c r="B19" s="1040"/>
      <c r="C19" s="1040"/>
      <c r="D19" s="933"/>
      <c r="E19" s="933"/>
      <c r="F19" s="1128" t="s">
        <v>1097</v>
      </c>
      <c r="G19" s="933"/>
      <c r="H19" s="996"/>
      <c r="I19" s="996"/>
      <c r="J19" s="933"/>
      <c r="K19" s="933"/>
      <c r="L19" s="933"/>
      <c r="M19" s="1130">
        <f>M18</f>
        <v>40000</v>
      </c>
      <c r="N19" s="1149">
        <f>N18</f>
        <v>40000</v>
      </c>
      <c r="O19" s="1150">
        <f>O18</f>
        <v>0</v>
      </c>
      <c r="P19" s="933"/>
      <c r="Q19" s="1054"/>
      <c r="R19" s="1054"/>
      <c r="S19" s="1054"/>
      <c r="T19" s="933"/>
      <c r="U19" s="1118"/>
      <c r="V19" s="938"/>
    </row>
    <row r="20" spans="1:22" s="788" customFormat="1" ht="18" customHeight="1">
      <c r="A20" s="1151"/>
      <c r="B20" s="1151"/>
      <c r="C20" s="1151"/>
      <c r="D20" s="1152"/>
      <c r="E20" s="1698" t="s">
        <v>1098</v>
      </c>
      <c r="F20" s="1699"/>
      <c r="G20" s="1153"/>
      <c r="H20" s="1153"/>
      <c r="I20" s="1153"/>
      <c r="J20" s="1153"/>
      <c r="K20" s="1153"/>
      <c r="L20" s="1154" t="s">
        <v>5</v>
      </c>
      <c r="M20" s="1155">
        <f>M13+M16+M19</f>
        <v>345000</v>
      </c>
      <c r="N20" s="1156">
        <f>N13+N16+N19</f>
        <v>345000</v>
      </c>
      <c r="O20" s="1157">
        <f>SUM(O7:O18)</f>
        <v>0</v>
      </c>
      <c r="P20" s="1153"/>
      <c r="Q20" s="1158"/>
      <c r="R20" s="1158"/>
      <c r="S20" s="1158"/>
      <c r="T20" s="1159"/>
      <c r="U20" s="1160"/>
      <c r="V20" s="1161"/>
    </row>
  </sheetData>
  <mergeCells count="5">
    <mergeCell ref="D3:K3"/>
    <mergeCell ref="A6:B6"/>
    <mergeCell ref="A14:B14"/>
    <mergeCell ref="A17:B17"/>
    <mergeCell ref="E20:F20"/>
  </mergeCells>
  <dataValidations count="1">
    <dataValidation type="list" allowBlank="1" showInputMessage="1" showErrorMessage="1" sqref="S18:S19 Q28:S1048576 Q20:S26 J15:J17 C12:C14 Q5:S11 Q15:S17 K12:K14 K18:K19">
      <formula1>#REF!</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E26"/>
  <sheetViews>
    <sheetView topLeftCell="A8" zoomScaleNormal="100" workbookViewId="0">
      <pane xSplit="1" topLeftCell="B1" activePane="topRight" state="frozen"/>
      <selection activeCell="A6" sqref="A6"/>
      <selection pane="topRight" activeCell="C23" sqref="C23"/>
    </sheetView>
  </sheetViews>
  <sheetFormatPr defaultColWidth="8.6328125" defaultRowHeight="14.5"/>
  <cols>
    <col min="1" max="1" width="26.1796875" style="1435" customWidth="1"/>
    <col min="2" max="4" width="11.36328125" style="1435" customWidth="1"/>
    <col min="5" max="16384" width="8.6328125" style="1435"/>
  </cols>
  <sheetData>
    <row r="1" spans="1:4" ht="15.5">
      <c r="A1" s="1448"/>
      <c r="B1" s="1448"/>
      <c r="C1" s="1448"/>
      <c r="D1" s="1448"/>
    </row>
    <row r="2" spans="1:4" ht="15.5">
      <c r="A2" s="1448"/>
      <c r="B2" s="1448"/>
      <c r="C2" s="1448"/>
      <c r="D2" s="1448"/>
    </row>
    <row r="3" spans="1:4" ht="15.5">
      <c r="A3" s="1448"/>
      <c r="B3" s="1448"/>
      <c r="C3" s="1448"/>
      <c r="D3" s="1448"/>
    </row>
    <row r="4" spans="1:4" ht="15.5">
      <c r="A4" s="1700" t="s">
        <v>1552</v>
      </c>
      <c r="B4" s="1700"/>
      <c r="C4" s="1700"/>
      <c r="D4" s="1700"/>
    </row>
    <row r="5" spans="1:4" ht="16" thickBot="1">
      <c r="A5" s="1447"/>
      <c r="B5" s="1447"/>
      <c r="C5" s="1447"/>
      <c r="D5" s="1447"/>
    </row>
    <row r="6" spans="1:4" ht="76" customHeight="1">
      <c r="A6" s="1446" t="s">
        <v>1</v>
      </c>
      <c r="B6" s="1701" t="s">
        <v>1551</v>
      </c>
      <c r="C6" s="1701"/>
      <c r="D6" s="1701"/>
    </row>
    <row r="7" spans="1:4" ht="32" customHeight="1">
      <c r="A7" s="1445"/>
      <c r="B7" s="1444" t="s">
        <v>3</v>
      </c>
      <c r="C7" s="1444" t="s">
        <v>4</v>
      </c>
      <c r="D7" s="1444" t="s">
        <v>5</v>
      </c>
    </row>
    <row r="8" spans="1:4" ht="15.5">
      <c r="A8" s="1443" t="s">
        <v>6</v>
      </c>
      <c r="B8" s="1438">
        <f>[7]FP5_activities2020!O84</f>
        <v>715000</v>
      </c>
      <c r="C8" s="1438">
        <f>[7]FP5_addl_activities2020!O16+[7]FP5_addl_activities2020!P16</f>
        <v>205000</v>
      </c>
      <c r="D8" s="1437">
        <f t="shared" ref="D8:D16" si="0">B8+C8</f>
        <v>920000</v>
      </c>
    </row>
    <row r="9" spans="1:4" ht="15.5">
      <c r="A9" s="1443" t="s">
        <v>7</v>
      </c>
      <c r="B9" s="1438">
        <f>[7]FP5_activities2020!O93</f>
        <v>83000</v>
      </c>
      <c r="C9" s="1438">
        <f>[7]FP5_addl_activities2020!O19+[7]FP5_addl_activities2020!P19</f>
        <v>20000</v>
      </c>
      <c r="D9" s="1437">
        <f t="shared" si="0"/>
        <v>103000</v>
      </c>
    </row>
    <row r="10" spans="1:4" ht="15.5">
      <c r="A10" s="1443" t="s">
        <v>8</v>
      </c>
      <c r="B10" s="1438">
        <v>0</v>
      </c>
      <c r="C10" s="1438">
        <v>0</v>
      </c>
      <c r="D10" s="1437">
        <f t="shared" si="0"/>
        <v>0</v>
      </c>
    </row>
    <row r="11" spans="1:4" ht="15.5">
      <c r="A11" s="1443" t="s">
        <v>9</v>
      </c>
      <c r="B11" s="1438">
        <f>[7]FP5_activities2020!O102</f>
        <v>112000</v>
      </c>
      <c r="C11" s="1438">
        <f>[7]FP5_addl_activities2020!O22+[7]FP5_addl_activities2020!P22</f>
        <v>15000</v>
      </c>
      <c r="D11" s="1437">
        <f t="shared" si="0"/>
        <v>127000</v>
      </c>
    </row>
    <row r="12" spans="1:4" ht="15.5">
      <c r="A12" s="1443" t="s">
        <v>10</v>
      </c>
      <c r="B12" s="1438">
        <v>0</v>
      </c>
      <c r="C12" s="1438">
        <v>0</v>
      </c>
      <c r="D12" s="1437">
        <f t="shared" si="0"/>
        <v>0</v>
      </c>
    </row>
    <row r="13" spans="1:4" ht="15.5">
      <c r="A13" s="1443" t="s">
        <v>11</v>
      </c>
      <c r="B13" s="1438">
        <v>0</v>
      </c>
      <c r="C13" s="1438">
        <v>0</v>
      </c>
      <c r="D13" s="1437">
        <f t="shared" si="0"/>
        <v>0</v>
      </c>
    </row>
    <row r="14" spans="1:4" ht="15.5">
      <c r="A14" s="1443" t="s">
        <v>12</v>
      </c>
      <c r="B14" s="1438">
        <f>[7]FP5_activities2020!O107</f>
        <v>65000</v>
      </c>
      <c r="C14" s="1438">
        <v>0</v>
      </c>
      <c r="D14" s="1437">
        <f t="shared" si="0"/>
        <v>65000</v>
      </c>
    </row>
    <row r="15" spans="1:4" ht="15.5">
      <c r="A15" s="1443" t="s">
        <v>13</v>
      </c>
      <c r="B15" s="1438">
        <f>[7]FP5_activities2020!O112</f>
        <v>40000</v>
      </c>
      <c r="C15" s="1438">
        <v>0</v>
      </c>
      <c r="D15" s="1437">
        <f t="shared" si="0"/>
        <v>40000</v>
      </c>
    </row>
    <row r="16" spans="1:4" ht="15.5">
      <c r="A16" s="1443" t="s">
        <v>14</v>
      </c>
      <c r="B16" s="1438">
        <v>0</v>
      </c>
      <c r="C16" s="1438"/>
      <c r="D16" s="1437">
        <f t="shared" si="0"/>
        <v>0</v>
      </c>
    </row>
    <row r="17" spans="1:5" ht="21" customHeight="1">
      <c r="A17" s="1442" t="s">
        <v>15</v>
      </c>
      <c r="B17" s="1441">
        <f>SUM(B8:B16)</f>
        <v>1015000</v>
      </c>
      <c r="C17" s="1441">
        <f>SUM(C8:C16)</f>
        <v>240000</v>
      </c>
      <c r="D17" s="1440">
        <f>SUM(D8:D16)</f>
        <v>1255000</v>
      </c>
    </row>
    <row r="18" spans="1:5" ht="21" customHeight="1">
      <c r="A18" s="1442" t="s">
        <v>16</v>
      </c>
      <c r="B18" s="1441">
        <f>+[7]Calculations_CoA_FPs!J7</f>
        <v>146875</v>
      </c>
      <c r="C18" s="1441">
        <v>0</v>
      </c>
      <c r="D18" s="1440">
        <f>SUM(B18:C18)</f>
        <v>146875</v>
      </c>
    </row>
    <row r="19" spans="1:5" ht="15.5">
      <c r="A19" s="1439" t="s">
        <v>19</v>
      </c>
      <c r="B19" s="1438">
        <f>SUM(B17:B18)</f>
        <v>1161875</v>
      </c>
      <c r="C19" s="1438">
        <f>SUM(C17:C18)</f>
        <v>240000</v>
      </c>
      <c r="D19" s="1437">
        <f>SUM(D17:D18)</f>
        <v>1401875</v>
      </c>
    </row>
    <row r="21" spans="1:5">
      <c r="B21" s="1436"/>
      <c r="C21" s="1436"/>
      <c r="D21" s="1436"/>
    </row>
    <row r="26" spans="1:5">
      <c r="E26" s="1436"/>
    </row>
  </sheetData>
  <mergeCells count="2">
    <mergeCell ref="A4:D4"/>
    <mergeCell ref="B6:D6"/>
  </mergeCells>
  <pageMargins left="0.7" right="0.7" top="0.75" bottom="0.75" header="0.3" footer="0.3"/>
  <pageSetup paperSize="9" fitToHeight="0" orientation="landscape" r:id="rId1"/>
  <headerFooter>
    <oddHeader xml:space="preserve">&amp;C&amp;D
</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E9"/>
  <sheetViews>
    <sheetView workbookViewId="0">
      <selection activeCell="N12" sqref="N12"/>
    </sheetView>
  </sheetViews>
  <sheetFormatPr defaultColWidth="8.81640625" defaultRowHeight="14.5"/>
  <cols>
    <col min="1" max="3" width="8.81640625" style="1162"/>
    <col min="4" max="4" width="21.6328125" style="1162" customWidth="1"/>
    <col min="5" max="5" width="12.453125" style="1162" bestFit="1" customWidth="1"/>
    <col min="6" max="16384" width="8.81640625" style="1162"/>
  </cols>
  <sheetData>
    <row r="2" spans="4:5">
      <c r="D2" s="1634" t="s">
        <v>1099</v>
      </c>
      <c r="E2" s="1634"/>
    </row>
    <row r="4" spans="4:5">
      <c r="D4" s="1163" t="s">
        <v>1100</v>
      </c>
      <c r="E4" s="1163" t="s">
        <v>1101</v>
      </c>
    </row>
    <row r="5" spans="4:5">
      <c r="D5" s="1163" t="s">
        <v>1102</v>
      </c>
      <c r="E5" s="1164">
        <f>[1]FP5_activities2020!N89+[1]FP5_activities2020!O89</f>
        <v>1015000</v>
      </c>
    </row>
    <row r="6" spans="4:5">
      <c r="D6" s="1163" t="s">
        <v>1103</v>
      </c>
      <c r="E6" s="1164">
        <f>FP5_addl_activities2020!O22+FP5_addl_activities2020!P22</f>
        <v>240000</v>
      </c>
    </row>
    <row r="7" spans="4:5">
      <c r="D7" s="1165" t="s">
        <v>1104</v>
      </c>
      <c r="E7" s="1166">
        <f>SUM(E5:E6)</f>
        <v>1255000</v>
      </c>
    </row>
    <row r="8" spans="4:5">
      <c r="D8" s="1167" t="s">
        <v>1105</v>
      </c>
      <c r="E8" s="1166">
        <f>[7]Calculations_CoA_FPs!J7</f>
        <v>146875</v>
      </c>
    </row>
    <row r="9" spans="4:5">
      <c r="D9" s="1167" t="s">
        <v>1106</v>
      </c>
      <c r="E9" s="1168">
        <f>E7+E8</f>
        <v>1401875</v>
      </c>
    </row>
  </sheetData>
  <mergeCells count="1">
    <mergeCell ref="D2:E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92"/>
  <sheetViews>
    <sheetView topLeftCell="K88" zoomScale="120" zoomScaleNormal="120" workbookViewId="0">
      <selection activeCell="P100" sqref="P100"/>
    </sheetView>
  </sheetViews>
  <sheetFormatPr defaultColWidth="8.81640625" defaultRowHeight="14.5"/>
  <cols>
    <col min="1" max="1" width="11.453125" style="1178" customWidth="1"/>
    <col min="2" max="3" width="8.81640625" style="1178"/>
    <col min="4" max="4" width="15.90625" style="1178" customWidth="1"/>
    <col min="5" max="5" width="16.81640625" style="1178" customWidth="1"/>
    <col min="6" max="6" width="10.54296875" style="1207" customWidth="1"/>
    <col min="7" max="7" width="9.81640625" style="1178" customWidth="1"/>
    <col min="8" max="9" width="10.6328125" style="1178" customWidth="1"/>
    <col min="10" max="10" width="10.6328125" style="1207" customWidth="1"/>
    <col min="11" max="11" width="10.6328125" style="1178" customWidth="1"/>
    <col min="12" max="12" width="27.1796875" style="1178" customWidth="1"/>
    <col min="13" max="14" width="10.6328125" style="1178" customWidth="1"/>
    <col min="15" max="15" width="10.6328125" style="1207" customWidth="1"/>
    <col min="16" max="16" width="32.81640625" style="1178" customWidth="1"/>
    <col min="17" max="19" width="5.6328125" style="1178" customWidth="1"/>
    <col min="20" max="20" width="26.81640625" style="1178" customWidth="1"/>
    <col min="21" max="16384" width="8.81640625" style="1178"/>
  </cols>
  <sheetData>
    <row r="1" spans="1:20" s="1169" customFormat="1">
      <c r="F1" s="1074"/>
      <c r="J1" s="1074"/>
      <c r="O1" s="1074"/>
    </row>
    <row r="2" spans="1:20" s="1169" customFormat="1" ht="18.5">
      <c r="D2" s="1170" t="s">
        <v>1107</v>
      </c>
      <c r="E2" s="1170"/>
      <c r="F2" s="1171"/>
      <c r="G2" s="1170"/>
      <c r="H2" s="1170"/>
      <c r="I2" s="1170"/>
      <c r="J2" s="1171"/>
      <c r="K2" s="1170"/>
      <c r="O2" s="1074"/>
    </row>
    <row r="3" spans="1:20" s="1169" customFormat="1" ht="18.5">
      <c r="D3" s="1170"/>
      <c r="E3" s="1170"/>
      <c r="F3" s="1171"/>
      <c r="G3" s="1170"/>
      <c r="H3" s="1170"/>
      <c r="I3" s="1170"/>
      <c r="J3" s="1171"/>
      <c r="K3" s="1170"/>
      <c r="O3" s="1074"/>
    </row>
    <row r="4" spans="1:20" s="1169" customFormat="1" ht="21" customHeight="1">
      <c r="F4" s="1074"/>
      <c r="J4" s="1074"/>
      <c r="O4" s="1074"/>
    </row>
    <row r="5" spans="1:20" s="1174" customFormat="1" ht="75" customHeight="1">
      <c r="A5" s="1172" t="s">
        <v>21</v>
      </c>
      <c r="B5" s="1172" t="s">
        <v>22</v>
      </c>
      <c r="C5" s="1172" t="s">
        <v>23</v>
      </c>
      <c r="D5" s="1172" t="s">
        <v>24</v>
      </c>
      <c r="E5" s="1172" t="s">
        <v>25</v>
      </c>
      <c r="F5" s="420" t="s">
        <v>26</v>
      </c>
      <c r="G5" s="1172" t="s">
        <v>27</v>
      </c>
      <c r="H5" s="1172" t="s">
        <v>28</v>
      </c>
      <c r="I5" s="1172" t="s">
        <v>29</v>
      </c>
      <c r="J5" s="420" t="s">
        <v>199</v>
      </c>
      <c r="K5" s="1172" t="s">
        <v>30</v>
      </c>
      <c r="L5" s="1172" t="s">
        <v>128</v>
      </c>
      <c r="M5" s="1172" t="s">
        <v>34</v>
      </c>
      <c r="N5" s="1172" t="s">
        <v>35</v>
      </c>
      <c r="O5" s="420" t="s">
        <v>36</v>
      </c>
      <c r="P5" s="1172" t="s">
        <v>37</v>
      </c>
      <c r="Q5" s="1173" t="s">
        <v>38</v>
      </c>
      <c r="R5" s="1173" t="s">
        <v>39</v>
      </c>
      <c r="S5" s="1173" t="s">
        <v>40</v>
      </c>
      <c r="T5" s="1173" t="s">
        <v>41</v>
      </c>
    </row>
    <row r="6" spans="1:20" s="1174" customFormat="1" ht="19" customHeight="1">
      <c r="A6" s="1175" t="s">
        <v>6</v>
      </c>
      <c r="B6" s="1172"/>
      <c r="C6" s="1172"/>
      <c r="D6" s="1172"/>
      <c r="E6" s="1172"/>
      <c r="F6" s="420"/>
      <c r="G6" s="1172"/>
      <c r="H6" s="1172"/>
      <c r="I6" s="1172"/>
      <c r="J6" s="420"/>
      <c r="K6" s="1172"/>
      <c r="L6" s="1172"/>
      <c r="M6" s="1172"/>
      <c r="N6" s="1172"/>
      <c r="O6" s="420"/>
      <c r="P6" s="1172"/>
      <c r="Q6" s="1173"/>
      <c r="R6" s="1173"/>
      <c r="S6" s="1173"/>
      <c r="T6" s="1173"/>
    </row>
    <row r="7" spans="1:20" ht="50" customHeight="1">
      <c r="A7" s="1176">
        <v>5</v>
      </c>
      <c r="B7" s="1176" t="s">
        <v>43</v>
      </c>
      <c r="C7" s="1176">
        <v>1</v>
      </c>
      <c r="D7" s="1176" t="s">
        <v>1108</v>
      </c>
      <c r="E7" s="1176" t="s">
        <v>1109</v>
      </c>
      <c r="F7" s="421" t="s">
        <v>6</v>
      </c>
      <c r="G7" s="1176"/>
      <c r="H7" s="1177">
        <v>43101</v>
      </c>
      <c r="I7" s="1177">
        <v>44561</v>
      </c>
      <c r="J7" s="421">
        <v>40000</v>
      </c>
      <c r="K7" s="1176" t="s">
        <v>52</v>
      </c>
      <c r="L7" s="1176"/>
      <c r="M7" s="421">
        <v>40000</v>
      </c>
      <c r="N7" s="421">
        <v>40000</v>
      </c>
      <c r="O7" s="421">
        <v>0</v>
      </c>
      <c r="P7" s="1176"/>
      <c r="Q7" s="1176">
        <v>0</v>
      </c>
      <c r="R7" s="1176">
        <v>0</v>
      </c>
      <c r="S7" s="1176">
        <v>0</v>
      </c>
      <c r="T7" s="1176"/>
    </row>
    <row r="8" spans="1:20" ht="50" customHeight="1">
      <c r="A8" s="1176">
        <v>5</v>
      </c>
      <c r="B8" s="1176">
        <v>5.2</v>
      </c>
      <c r="C8" s="1176">
        <v>1</v>
      </c>
      <c r="D8" s="1176" t="s">
        <v>1110</v>
      </c>
      <c r="E8" s="1176" t="s">
        <v>1109</v>
      </c>
      <c r="F8" s="421" t="s">
        <v>6</v>
      </c>
      <c r="G8" s="1176" t="s">
        <v>1111</v>
      </c>
      <c r="H8" s="1179">
        <v>43101</v>
      </c>
      <c r="I8" s="1179">
        <v>44561</v>
      </c>
      <c r="J8" s="421">
        <v>10000</v>
      </c>
      <c r="K8" s="1176" t="s">
        <v>52</v>
      </c>
      <c r="L8" s="1176" t="s">
        <v>1112</v>
      </c>
      <c r="M8" s="421">
        <v>10000</v>
      </c>
      <c r="N8" s="421">
        <v>10000</v>
      </c>
      <c r="O8" s="421">
        <v>0</v>
      </c>
      <c r="P8" s="1176" t="s">
        <v>1113</v>
      </c>
      <c r="Q8" s="1176">
        <v>0</v>
      </c>
      <c r="R8" s="1176">
        <v>0</v>
      </c>
      <c r="S8" s="1176">
        <v>1</v>
      </c>
      <c r="T8" s="1176" t="s">
        <v>1114</v>
      </c>
    </row>
    <row r="9" spans="1:20" ht="50" customHeight="1">
      <c r="A9" s="1176">
        <v>5</v>
      </c>
      <c r="B9" s="1176">
        <v>5.2</v>
      </c>
      <c r="C9" s="1176">
        <v>1</v>
      </c>
      <c r="D9" s="1176" t="s">
        <v>1115</v>
      </c>
      <c r="E9" s="1176" t="s">
        <v>1109</v>
      </c>
      <c r="F9" s="421" t="s">
        <v>6</v>
      </c>
      <c r="G9" s="1176" t="s">
        <v>1116</v>
      </c>
      <c r="H9" s="1179">
        <v>43101</v>
      </c>
      <c r="I9" s="1179">
        <v>44561</v>
      </c>
      <c r="J9" s="421">
        <v>10000</v>
      </c>
      <c r="K9" s="1176" t="s">
        <v>52</v>
      </c>
      <c r="L9" s="1176" t="s">
        <v>1117</v>
      </c>
      <c r="M9" s="421">
        <v>10000</v>
      </c>
      <c r="N9" s="421">
        <v>10000</v>
      </c>
      <c r="O9" s="421">
        <v>0</v>
      </c>
      <c r="P9" s="1176" t="s">
        <v>1118</v>
      </c>
      <c r="Q9" s="1176">
        <v>0</v>
      </c>
      <c r="R9" s="1176">
        <v>0</v>
      </c>
      <c r="S9" s="1176">
        <v>1</v>
      </c>
      <c r="T9" s="1176" t="s">
        <v>1114</v>
      </c>
    </row>
    <row r="10" spans="1:20" ht="50" customHeight="1">
      <c r="A10" s="1176">
        <v>5</v>
      </c>
      <c r="B10" s="1176">
        <v>5.2</v>
      </c>
      <c r="C10" s="1176">
        <v>1</v>
      </c>
      <c r="D10" s="1176" t="s">
        <v>1119</v>
      </c>
      <c r="E10" s="1176" t="s">
        <v>1109</v>
      </c>
      <c r="F10" s="421" t="s">
        <v>6</v>
      </c>
      <c r="G10" s="1176" t="s">
        <v>1120</v>
      </c>
      <c r="H10" s="1179">
        <v>43101</v>
      </c>
      <c r="I10" s="1179">
        <v>44561</v>
      </c>
      <c r="J10" s="421">
        <v>10000</v>
      </c>
      <c r="K10" s="1176" t="s">
        <v>52</v>
      </c>
      <c r="L10" s="1176" t="s">
        <v>1117</v>
      </c>
      <c r="M10" s="421">
        <v>10000</v>
      </c>
      <c r="N10" s="421">
        <v>10000</v>
      </c>
      <c r="O10" s="421">
        <v>0</v>
      </c>
      <c r="P10" s="1176" t="s">
        <v>1118</v>
      </c>
      <c r="Q10" s="1176">
        <v>0</v>
      </c>
      <c r="R10" s="1176">
        <v>0</v>
      </c>
      <c r="S10" s="1176">
        <v>1</v>
      </c>
      <c r="T10" s="1176" t="s">
        <v>1114</v>
      </c>
    </row>
    <row r="11" spans="1:20" s="1182" customFormat="1" ht="50" customHeight="1">
      <c r="A11" s="1180">
        <v>5</v>
      </c>
      <c r="B11" s="1180">
        <v>5.2</v>
      </c>
      <c r="C11" s="1180">
        <v>1</v>
      </c>
      <c r="D11" s="1180" t="s">
        <v>1121</v>
      </c>
      <c r="E11" s="1180" t="s">
        <v>1109</v>
      </c>
      <c r="F11" s="832" t="s">
        <v>6</v>
      </c>
      <c r="G11" s="1180" t="s">
        <v>1122</v>
      </c>
      <c r="H11" s="1181">
        <v>43101</v>
      </c>
      <c r="I11" s="1181">
        <v>44561</v>
      </c>
      <c r="J11" s="832">
        <v>10000</v>
      </c>
      <c r="K11" s="1180" t="s">
        <v>52</v>
      </c>
      <c r="L11" s="1180" t="s">
        <v>1117</v>
      </c>
      <c r="M11" s="832">
        <v>10000</v>
      </c>
      <c r="N11" s="832">
        <v>10000</v>
      </c>
      <c r="O11" s="832">
        <v>0</v>
      </c>
      <c r="P11" s="1180" t="s">
        <v>1123</v>
      </c>
      <c r="Q11" s="1180">
        <v>0</v>
      </c>
      <c r="R11" s="1180">
        <v>0</v>
      </c>
      <c r="S11" s="1180">
        <v>1</v>
      </c>
      <c r="T11" s="1180" t="s">
        <v>1114</v>
      </c>
    </row>
    <row r="12" spans="1:20" s="1182" customFormat="1" ht="50" customHeight="1">
      <c r="A12" s="1180">
        <v>5</v>
      </c>
      <c r="B12" s="1180">
        <v>5.2</v>
      </c>
      <c r="C12" s="1180">
        <v>1</v>
      </c>
      <c r="D12" s="1180" t="s">
        <v>1124</v>
      </c>
      <c r="E12" s="1180" t="s">
        <v>1109</v>
      </c>
      <c r="F12" s="832" t="s">
        <v>6</v>
      </c>
      <c r="G12" s="1180" t="s">
        <v>1125</v>
      </c>
      <c r="H12" s="1181">
        <v>43101</v>
      </c>
      <c r="I12" s="1181">
        <v>44561</v>
      </c>
      <c r="J12" s="832">
        <v>10000</v>
      </c>
      <c r="K12" s="1180" t="s">
        <v>52</v>
      </c>
      <c r="L12" s="1180" t="s">
        <v>1117</v>
      </c>
      <c r="M12" s="832">
        <v>10000</v>
      </c>
      <c r="N12" s="832">
        <v>10000</v>
      </c>
      <c r="O12" s="832">
        <v>0</v>
      </c>
      <c r="P12" s="1180" t="s">
        <v>1126</v>
      </c>
      <c r="Q12" s="1180">
        <v>0</v>
      </c>
      <c r="R12" s="1180">
        <v>0</v>
      </c>
      <c r="S12" s="1180">
        <v>1</v>
      </c>
      <c r="T12" s="1180" t="s">
        <v>1114</v>
      </c>
    </row>
    <row r="13" spans="1:20" ht="50" customHeight="1">
      <c r="A13" s="1176">
        <v>5</v>
      </c>
      <c r="B13" s="1176" t="s">
        <v>43</v>
      </c>
      <c r="C13" s="1176">
        <v>1</v>
      </c>
      <c r="D13" s="1176" t="s">
        <v>1127</v>
      </c>
      <c r="E13" s="1176" t="s">
        <v>1109</v>
      </c>
      <c r="F13" s="421" t="s">
        <v>6</v>
      </c>
      <c r="G13" s="1176"/>
      <c r="H13" s="1179">
        <v>43101</v>
      </c>
      <c r="I13" s="1179">
        <v>44561</v>
      </c>
      <c r="J13" s="421">
        <v>40000</v>
      </c>
      <c r="K13" s="1176" t="s">
        <v>52</v>
      </c>
      <c r="L13" s="1176" t="s">
        <v>1128</v>
      </c>
      <c r="M13" s="421">
        <v>70000</v>
      </c>
      <c r="N13" s="421">
        <f>70000</f>
        <v>70000</v>
      </c>
      <c r="O13" s="421">
        <v>0</v>
      </c>
      <c r="P13" s="1176" t="s">
        <v>1127</v>
      </c>
      <c r="Q13" s="1176">
        <v>1</v>
      </c>
      <c r="R13" s="1176">
        <v>1</v>
      </c>
      <c r="S13" s="1176">
        <v>1</v>
      </c>
      <c r="T13" s="1176" t="s">
        <v>81</v>
      </c>
    </row>
    <row r="14" spans="1:20" ht="50" customHeight="1">
      <c r="A14" s="1176">
        <v>5</v>
      </c>
      <c r="B14" s="1176">
        <v>5.3</v>
      </c>
      <c r="C14" s="1176">
        <v>1</v>
      </c>
      <c r="D14" s="1176" t="s">
        <v>1129</v>
      </c>
      <c r="E14" s="1176" t="s">
        <v>1130</v>
      </c>
      <c r="F14" s="421" t="s">
        <v>6</v>
      </c>
      <c r="G14" s="1176" t="s">
        <v>1131</v>
      </c>
      <c r="H14" s="1179">
        <v>43101</v>
      </c>
      <c r="I14" s="1179">
        <v>44561</v>
      </c>
      <c r="J14" s="421">
        <v>30000</v>
      </c>
      <c r="K14" s="1176" t="s">
        <v>52</v>
      </c>
      <c r="L14" s="1176" t="s">
        <v>1132</v>
      </c>
      <c r="M14" s="421">
        <v>30000</v>
      </c>
      <c r="N14" s="421">
        <v>30000</v>
      </c>
      <c r="O14" s="421">
        <v>0</v>
      </c>
      <c r="P14" s="1176" t="s">
        <v>1133</v>
      </c>
      <c r="Q14" s="1176">
        <v>0</v>
      </c>
      <c r="R14" s="1176">
        <v>2</v>
      </c>
      <c r="S14" s="1176">
        <v>2</v>
      </c>
      <c r="T14" s="1176" t="s">
        <v>1114</v>
      </c>
    </row>
    <row r="15" spans="1:20" ht="50" customHeight="1">
      <c r="A15" s="1176">
        <v>5</v>
      </c>
      <c r="B15" s="1176">
        <v>5.3</v>
      </c>
      <c r="C15" s="1176">
        <v>1</v>
      </c>
      <c r="D15" s="1176" t="s">
        <v>1134</v>
      </c>
      <c r="E15" s="1176" t="s">
        <v>1130</v>
      </c>
      <c r="F15" s="421" t="s">
        <v>6</v>
      </c>
      <c r="G15" s="1176" t="s">
        <v>1131</v>
      </c>
      <c r="H15" s="1179">
        <v>43101</v>
      </c>
      <c r="I15" s="1179">
        <v>44561</v>
      </c>
      <c r="J15" s="421">
        <v>10000</v>
      </c>
      <c r="K15" s="1176" t="s">
        <v>52</v>
      </c>
      <c r="L15" s="1176" t="s">
        <v>1132</v>
      </c>
      <c r="M15" s="421">
        <v>20000</v>
      </c>
      <c r="N15" s="421">
        <v>20000</v>
      </c>
      <c r="O15" s="421">
        <v>0</v>
      </c>
      <c r="P15" s="1176" t="s">
        <v>1135</v>
      </c>
      <c r="Q15" s="1176">
        <v>0</v>
      </c>
      <c r="R15" s="1176">
        <v>2</v>
      </c>
      <c r="S15" s="1176">
        <v>2</v>
      </c>
      <c r="T15" s="1176" t="s">
        <v>1114</v>
      </c>
    </row>
    <row r="16" spans="1:20" ht="50" customHeight="1">
      <c r="A16" s="1176">
        <v>5</v>
      </c>
      <c r="B16" s="1176">
        <v>5.3</v>
      </c>
      <c r="C16" s="1176">
        <v>1</v>
      </c>
      <c r="D16" s="1176" t="s">
        <v>1136</v>
      </c>
      <c r="E16" s="1176" t="s">
        <v>1130</v>
      </c>
      <c r="F16" s="421" t="s">
        <v>6</v>
      </c>
      <c r="G16" s="1176" t="s">
        <v>1137</v>
      </c>
      <c r="H16" s="1179">
        <v>43101</v>
      </c>
      <c r="I16" s="1179">
        <v>44561</v>
      </c>
      <c r="J16" s="421">
        <v>20000</v>
      </c>
      <c r="K16" s="1176" t="s">
        <v>52</v>
      </c>
      <c r="L16" s="1176" t="s">
        <v>1132</v>
      </c>
      <c r="M16" s="421">
        <v>20000</v>
      </c>
      <c r="N16" s="421">
        <v>20000</v>
      </c>
      <c r="O16" s="421">
        <v>0</v>
      </c>
      <c r="P16" s="1176" t="s">
        <v>1138</v>
      </c>
      <c r="Q16" s="1176">
        <v>0</v>
      </c>
      <c r="R16" s="1176">
        <v>1</v>
      </c>
      <c r="S16" s="1176">
        <v>2</v>
      </c>
      <c r="T16" s="1176" t="s">
        <v>1114</v>
      </c>
    </row>
    <row r="17" spans="1:20" ht="50" customHeight="1">
      <c r="A17" s="1176">
        <v>5</v>
      </c>
      <c r="B17" s="1176">
        <v>5.2</v>
      </c>
      <c r="C17" s="1176">
        <v>1</v>
      </c>
      <c r="D17" s="1176" t="s">
        <v>1139</v>
      </c>
      <c r="E17" s="1176" t="s">
        <v>1140</v>
      </c>
      <c r="F17" s="421" t="s">
        <v>6</v>
      </c>
      <c r="G17" s="1176" t="s">
        <v>1141</v>
      </c>
      <c r="H17" s="1179">
        <v>43102</v>
      </c>
      <c r="I17" s="1179">
        <v>44196</v>
      </c>
      <c r="J17" s="421">
        <v>25000</v>
      </c>
      <c r="K17" s="1176" t="s">
        <v>52</v>
      </c>
      <c r="L17" s="1176" t="s">
        <v>1142</v>
      </c>
      <c r="M17" s="421">
        <v>25000</v>
      </c>
      <c r="N17" s="421">
        <v>25000</v>
      </c>
      <c r="O17" s="421">
        <v>0</v>
      </c>
      <c r="P17" s="1176" t="s">
        <v>1143</v>
      </c>
      <c r="Q17" s="1176">
        <v>0</v>
      </c>
      <c r="R17" s="1176">
        <v>0</v>
      </c>
      <c r="S17" s="1176">
        <v>1</v>
      </c>
      <c r="T17" s="1176" t="s">
        <v>1114</v>
      </c>
    </row>
    <row r="18" spans="1:20" s="1182" customFormat="1" ht="50" customHeight="1">
      <c r="A18" s="1180">
        <v>5</v>
      </c>
      <c r="B18" s="1180">
        <v>5.2</v>
      </c>
      <c r="C18" s="1180">
        <v>1</v>
      </c>
      <c r="D18" s="1180" t="s">
        <v>1144</v>
      </c>
      <c r="E18" s="1180" t="s">
        <v>1140</v>
      </c>
      <c r="F18" s="832" t="s">
        <v>6</v>
      </c>
      <c r="G18" s="1180" t="s">
        <v>1145</v>
      </c>
      <c r="H18" s="1181">
        <v>43101</v>
      </c>
      <c r="I18" s="1181">
        <v>44561</v>
      </c>
      <c r="J18" s="832">
        <v>25000</v>
      </c>
      <c r="K18" s="1180" t="s">
        <v>52</v>
      </c>
      <c r="L18" s="1180" t="s">
        <v>1146</v>
      </c>
      <c r="M18" s="832">
        <v>25000</v>
      </c>
      <c r="N18" s="832">
        <v>25000</v>
      </c>
      <c r="O18" s="832">
        <v>0</v>
      </c>
      <c r="P18" s="1180" t="s">
        <v>1147</v>
      </c>
      <c r="Q18" s="1180">
        <v>0</v>
      </c>
      <c r="R18" s="1180">
        <v>0</v>
      </c>
      <c r="S18" s="1180">
        <v>1</v>
      </c>
      <c r="T18" s="1180" t="s">
        <v>1114</v>
      </c>
    </row>
    <row r="19" spans="1:20" s="1182" customFormat="1" ht="50" customHeight="1">
      <c r="A19" s="1180">
        <v>5</v>
      </c>
      <c r="B19" s="1180">
        <v>5.3</v>
      </c>
      <c r="C19" s="1180">
        <v>1</v>
      </c>
      <c r="D19" s="1180" t="s">
        <v>1148</v>
      </c>
      <c r="E19" s="1180" t="s">
        <v>1140</v>
      </c>
      <c r="F19" s="832" t="s">
        <v>6</v>
      </c>
      <c r="G19" s="1180" t="s">
        <v>1109</v>
      </c>
      <c r="H19" s="1181">
        <v>43101</v>
      </c>
      <c r="I19" s="1181">
        <v>44561</v>
      </c>
      <c r="J19" s="832">
        <v>5000</v>
      </c>
      <c r="K19" s="1180" t="s">
        <v>1149</v>
      </c>
      <c r="L19" s="1180" t="s">
        <v>1150</v>
      </c>
      <c r="M19" s="832">
        <v>5000</v>
      </c>
      <c r="N19" s="832">
        <v>5000</v>
      </c>
      <c r="O19" s="832">
        <v>0</v>
      </c>
      <c r="P19" s="1180" t="s">
        <v>1151</v>
      </c>
      <c r="Q19" s="1180">
        <v>0</v>
      </c>
      <c r="R19" s="1180">
        <v>0</v>
      </c>
      <c r="S19" s="1180">
        <v>1</v>
      </c>
      <c r="T19" s="1180" t="s">
        <v>1114</v>
      </c>
    </row>
    <row r="20" spans="1:20" ht="50" customHeight="1">
      <c r="A20" s="1176">
        <v>5</v>
      </c>
      <c r="B20" s="1176" t="s">
        <v>43</v>
      </c>
      <c r="C20" s="1176">
        <v>1</v>
      </c>
      <c r="D20" s="1176" t="s">
        <v>1152</v>
      </c>
      <c r="E20" s="1176" t="s">
        <v>202</v>
      </c>
      <c r="F20" s="421" t="s">
        <v>6</v>
      </c>
      <c r="G20" s="1176"/>
      <c r="H20" s="1183">
        <v>43101</v>
      </c>
      <c r="I20" s="1183">
        <v>44561</v>
      </c>
      <c r="J20" s="421">
        <v>18000</v>
      </c>
      <c r="K20" s="1176" t="s">
        <v>52</v>
      </c>
      <c r="L20" s="1176"/>
      <c r="M20" s="421">
        <v>18000</v>
      </c>
      <c r="N20" s="421">
        <v>18000</v>
      </c>
      <c r="O20" s="421">
        <v>0</v>
      </c>
      <c r="P20" s="1176"/>
      <c r="Q20" s="1176">
        <v>1</v>
      </c>
      <c r="R20" s="1176">
        <v>1</v>
      </c>
      <c r="S20" s="1176">
        <v>1</v>
      </c>
      <c r="T20" s="1176" t="s">
        <v>1114</v>
      </c>
    </row>
    <row r="21" spans="1:20" s="1182" customFormat="1" ht="50" customHeight="1">
      <c r="A21" s="1180">
        <v>5</v>
      </c>
      <c r="B21" s="1180">
        <v>5.2</v>
      </c>
      <c r="C21" s="1180">
        <v>1</v>
      </c>
      <c r="D21" s="1180" t="s">
        <v>1153</v>
      </c>
      <c r="E21" s="1180" t="s">
        <v>1154</v>
      </c>
      <c r="F21" s="832" t="s">
        <v>6</v>
      </c>
      <c r="G21" s="1180" t="s">
        <v>1155</v>
      </c>
      <c r="H21" s="1181">
        <v>43101</v>
      </c>
      <c r="I21" s="1181">
        <v>44561</v>
      </c>
      <c r="J21" s="832">
        <v>18000</v>
      </c>
      <c r="K21" s="1180" t="s">
        <v>52</v>
      </c>
      <c r="L21" s="1180" t="s">
        <v>1156</v>
      </c>
      <c r="M21" s="832">
        <v>18000</v>
      </c>
      <c r="N21" s="832">
        <v>18000</v>
      </c>
      <c r="O21" s="832">
        <v>0</v>
      </c>
      <c r="P21" s="1180" t="s">
        <v>1157</v>
      </c>
      <c r="Q21" s="1180">
        <v>1</v>
      </c>
      <c r="R21" s="1180">
        <v>1</v>
      </c>
      <c r="S21" s="1180">
        <v>1</v>
      </c>
      <c r="T21" s="1180" t="s">
        <v>1114</v>
      </c>
    </row>
    <row r="22" spans="1:20" s="1182" customFormat="1" ht="50" customHeight="1">
      <c r="A22" s="1180">
        <v>5</v>
      </c>
      <c r="B22" s="1180">
        <v>5.2</v>
      </c>
      <c r="C22" s="1180">
        <v>1</v>
      </c>
      <c r="D22" s="1180" t="s">
        <v>1158</v>
      </c>
      <c r="E22" s="1180" t="s">
        <v>1154</v>
      </c>
      <c r="F22" s="832" t="s">
        <v>6</v>
      </c>
      <c r="G22" s="1180" t="s">
        <v>1159</v>
      </c>
      <c r="H22" s="1181">
        <v>43101</v>
      </c>
      <c r="I22" s="1181">
        <v>44561</v>
      </c>
      <c r="J22" s="832">
        <v>22000</v>
      </c>
      <c r="K22" s="1180" t="s">
        <v>52</v>
      </c>
      <c r="L22" s="1180" t="s">
        <v>1160</v>
      </c>
      <c r="M22" s="832">
        <v>22000</v>
      </c>
      <c r="N22" s="832">
        <v>22000</v>
      </c>
      <c r="O22" s="832">
        <v>0</v>
      </c>
      <c r="P22" s="1180" t="s">
        <v>1161</v>
      </c>
      <c r="Q22" s="1180">
        <v>0</v>
      </c>
      <c r="R22" s="1180">
        <v>0</v>
      </c>
      <c r="S22" s="1180">
        <v>1</v>
      </c>
      <c r="T22" s="1180" t="s">
        <v>1114</v>
      </c>
    </row>
    <row r="23" spans="1:20" ht="50" customHeight="1">
      <c r="A23" s="1176">
        <v>5</v>
      </c>
      <c r="B23" s="1176">
        <v>5.3</v>
      </c>
      <c r="C23" s="1176">
        <v>1</v>
      </c>
      <c r="D23" s="1176" t="s">
        <v>1162</v>
      </c>
      <c r="E23" s="1176" t="s">
        <v>1154</v>
      </c>
      <c r="F23" s="421" t="s">
        <v>6</v>
      </c>
      <c r="G23" s="1176" t="s">
        <v>1163</v>
      </c>
      <c r="H23" s="1179">
        <v>43101</v>
      </c>
      <c r="I23" s="1181">
        <v>44561</v>
      </c>
      <c r="J23" s="421">
        <v>7000</v>
      </c>
      <c r="K23" s="1176" t="s">
        <v>52</v>
      </c>
      <c r="L23" s="1176" t="s">
        <v>1164</v>
      </c>
      <c r="M23" s="421">
        <v>7000</v>
      </c>
      <c r="N23" s="421">
        <v>7000</v>
      </c>
      <c r="O23" s="421">
        <v>0</v>
      </c>
      <c r="P23" s="1176" t="s">
        <v>1165</v>
      </c>
      <c r="Q23" s="1176">
        <v>0</v>
      </c>
      <c r="R23" s="1176">
        <v>0</v>
      </c>
      <c r="S23" s="1176">
        <v>0</v>
      </c>
      <c r="T23" s="1176" t="s">
        <v>1114</v>
      </c>
    </row>
    <row r="24" spans="1:20" ht="50" customHeight="1">
      <c r="A24" s="1176">
        <v>5</v>
      </c>
      <c r="B24" s="1176">
        <v>5.3</v>
      </c>
      <c r="C24" s="1176">
        <v>1</v>
      </c>
      <c r="D24" s="1176" t="s">
        <v>1166</v>
      </c>
      <c r="E24" s="1176" t="s">
        <v>1167</v>
      </c>
      <c r="F24" s="421" t="s">
        <v>6</v>
      </c>
      <c r="G24" s="1176" t="s">
        <v>1168</v>
      </c>
      <c r="H24" s="1179">
        <v>43101</v>
      </c>
      <c r="I24" s="1179">
        <v>44561</v>
      </c>
      <c r="J24" s="421">
        <v>3000</v>
      </c>
      <c r="K24" s="1176" t="s">
        <v>52</v>
      </c>
      <c r="L24" s="1176" t="s">
        <v>1169</v>
      </c>
      <c r="M24" s="421">
        <v>10000</v>
      </c>
      <c r="N24" s="421">
        <v>10000</v>
      </c>
      <c r="O24" s="421">
        <v>0</v>
      </c>
      <c r="P24" s="1176" t="s">
        <v>1166</v>
      </c>
      <c r="Q24" s="1176">
        <v>0</v>
      </c>
      <c r="R24" s="1176">
        <v>0</v>
      </c>
      <c r="S24" s="1176">
        <v>2</v>
      </c>
      <c r="T24" s="1176" t="s">
        <v>1114</v>
      </c>
    </row>
    <row r="25" spans="1:20" s="1182" customFormat="1" ht="50" customHeight="1">
      <c r="A25" s="1180">
        <v>5</v>
      </c>
      <c r="B25" s="1180">
        <v>5.2</v>
      </c>
      <c r="C25" s="1180">
        <v>1</v>
      </c>
      <c r="D25" s="1180" t="s">
        <v>1170</v>
      </c>
      <c r="E25" s="1180" t="s">
        <v>783</v>
      </c>
      <c r="F25" s="832" t="s">
        <v>6</v>
      </c>
      <c r="G25" s="1180" t="s">
        <v>1171</v>
      </c>
      <c r="H25" s="1181">
        <v>43101</v>
      </c>
      <c r="I25" s="1181">
        <v>44196</v>
      </c>
      <c r="J25" s="832">
        <v>10000</v>
      </c>
      <c r="K25" s="1180" t="s">
        <v>52</v>
      </c>
      <c r="L25" s="1180" t="s">
        <v>1117</v>
      </c>
      <c r="M25" s="832">
        <v>10000</v>
      </c>
      <c r="N25" s="832">
        <v>10000</v>
      </c>
      <c r="O25" s="832">
        <v>0</v>
      </c>
      <c r="P25" s="1184" t="s">
        <v>1172</v>
      </c>
      <c r="Q25" s="1180">
        <v>0</v>
      </c>
      <c r="R25" s="1180">
        <v>0</v>
      </c>
      <c r="S25" s="1180">
        <v>1</v>
      </c>
      <c r="T25" s="1180" t="s">
        <v>1114</v>
      </c>
    </row>
    <row r="26" spans="1:20" ht="50" customHeight="1">
      <c r="A26" s="1176">
        <v>5</v>
      </c>
      <c r="B26" s="1176">
        <v>5.2</v>
      </c>
      <c r="C26" s="1176">
        <v>1</v>
      </c>
      <c r="D26" s="1176" t="s">
        <v>1173</v>
      </c>
      <c r="E26" s="1176" t="s">
        <v>783</v>
      </c>
      <c r="F26" s="421" t="s">
        <v>6</v>
      </c>
      <c r="G26" s="1176" t="s">
        <v>1174</v>
      </c>
      <c r="H26" s="1179">
        <v>43101</v>
      </c>
      <c r="I26" s="1179">
        <v>44196</v>
      </c>
      <c r="J26" s="421">
        <v>10000</v>
      </c>
      <c r="K26" s="1176" t="s">
        <v>52</v>
      </c>
      <c r="L26" s="1176" t="s">
        <v>1117</v>
      </c>
      <c r="M26" s="421">
        <v>10000</v>
      </c>
      <c r="N26" s="421">
        <v>10000</v>
      </c>
      <c r="O26" s="421">
        <v>0</v>
      </c>
      <c r="P26" s="1176" t="s">
        <v>1175</v>
      </c>
      <c r="Q26" s="1176">
        <v>0</v>
      </c>
      <c r="R26" s="1176">
        <v>0</v>
      </c>
      <c r="S26" s="1176">
        <v>1</v>
      </c>
      <c r="T26" s="1176" t="s">
        <v>1114</v>
      </c>
    </row>
    <row r="27" spans="1:20" ht="50" customHeight="1">
      <c r="A27" s="1176">
        <v>5</v>
      </c>
      <c r="B27" s="1176">
        <v>5.2</v>
      </c>
      <c r="C27" s="1176">
        <v>1</v>
      </c>
      <c r="D27" s="1176" t="s">
        <v>1176</v>
      </c>
      <c r="E27" s="1176" t="s">
        <v>783</v>
      </c>
      <c r="F27" s="421" t="s">
        <v>6</v>
      </c>
      <c r="G27" s="1176" t="s">
        <v>1177</v>
      </c>
      <c r="H27" s="1179">
        <v>43101</v>
      </c>
      <c r="I27" s="1179">
        <v>44196</v>
      </c>
      <c r="J27" s="421">
        <v>10000</v>
      </c>
      <c r="K27" s="1176" t="s">
        <v>52</v>
      </c>
      <c r="L27" s="1176" t="s">
        <v>1117</v>
      </c>
      <c r="M27" s="421">
        <v>10000</v>
      </c>
      <c r="N27" s="421">
        <v>10000</v>
      </c>
      <c r="O27" s="421">
        <v>0</v>
      </c>
      <c r="P27" s="1176" t="s">
        <v>1178</v>
      </c>
      <c r="Q27" s="1176">
        <v>0</v>
      </c>
      <c r="R27" s="1176">
        <v>0</v>
      </c>
      <c r="S27" s="1176">
        <v>1</v>
      </c>
      <c r="T27" s="1176" t="s">
        <v>1114</v>
      </c>
    </row>
    <row r="28" spans="1:20" s="1182" customFormat="1" ht="50" customHeight="1">
      <c r="A28" s="1180">
        <v>5</v>
      </c>
      <c r="B28" s="1180">
        <v>5.2</v>
      </c>
      <c r="C28" s="1180">
        <v>1</v>
      </c>
      <c r="D28" s="1180" t="s">
        <v>1179</v>
      </c>
      <c r="E28" s="1180" t="s">
        <v>783</v>
      </c>
      <c r="F28" s="832" t="s">
        <v>6</v>
      </c>
      <c r="G28" s="1180" t="s">
        <v>1171</v>
      </c>
      <c r="H28" s="1181">
        <v>43101</v>
      </c>
      <c r="I28" s="1181">
        <v>44196</v>
      </c>
      <c r="J28" s="832">
        <v>10000</v>
      </c>
      <c r="K28" s="1180" t="s">
        <v>52</v>
      </c>
      <c r="L28" s="1180" t="s">
        <v>1117</v>
      </c>
      <c r="M28" s="832">
        <v>10000</v>
      </c>
      <c r="N28" s="832">
        <v>10000</v>
      </c>
      <c r="O28" s="832">
        <v>0</v>
      </c>
      <c r="P28" s="1180" t="s">
        <v>1180</v>
      </c>
      <c r="Q28" s="1180">
        <v>0</v>
      </c>
      <c r="R28" s="1180">
        <v>0</v>
      </c>
      <c r="S28" s="1180">
        <v>1</v>
      </c>
      <c r="T28" s="1180" t="s">
        <v>1114</v>
      </c>
    </row>
    <row r="29" spans="1:20" ht="50" customHeight="1">
      <c r="A29" s="1176">
        <v>5</v>
      </c>
      <c r="B29" s="1176">
        <v>5.2</v>
      </c>
      <c r="C29" s="1176">
        <v>1</v>
      </c>
      <c r="D29" s="1176" t="s">
        <v>1181</v>
      </c>
      <c r="E29" s="1176" t="s">
        <v>783</v>
      </c>
      <c r="F29" s="421" t="s">
        <v>6</v>
      </c>
      <c r="G29" s="1176"/>
      <c r="H29" s="1179">
        <v>43101</v>
      </c>
      <c r="I29" s="1179">
        <v>44196</v>
      </c>
      <c r="J29" s="421">
        <v>10000</v>
      </c>
      <c r="K29" s="1176" t="s">
        <v>52</v>
      </c>
      <c r="L29" s="1176" t="s">
        <v>1182</v>
      </c>
      <c r="M29" s="421">
        <v>10000</v>
      </c>
      <c r="N29" s="421">
        <v>10000</v>
      </c>
      <c r="O29" s="421">
        <v>0</v>
      </c>
      <c r="P29" s="1176" t="s">
        <v>1183</v>
      </c>
      <c r="Q29" s="1176">
        <v>0</v>
      </c>
      <c r="R29" s="1176">
        <v>0</v>
      </c>
      <c r="S29" s="1176">
        <v>1</v>
      </c>
      <c r="T29" s="1176" t="s">
        <v>1114</v>
      </c>
    </row>
    <row r="30" spans="1:20" ht="50" customHeight="1">
      <c r="A30" s="1176">
        <v>5</v>
      </c>
      <c r="B30" s="1176">
        <v>5.2</v>
      </c>
      <c r="C30" s="1176">
        <v>1</v>
      </c>
      <c r="D30" s="1176" t="s">
        <v>1184</v>
      </c>
      <c r="E30" s="1176" t="s">
        <v>1185</v>
      </c>
      <c r="F30" s="421" t="s">
        <v>6</v>
      </c>
      <c r="G30" s="1176" t="s">
        <v>1154</v>
      </c>
      <c r="H30" s="1179">
        <v>43101</v>
      </c>
      <c r="I30" s="1179">
        <v>44196</v>
      </c>
      <c r="J30" s="421">
        <v>10000</v>
      </c>
      <c r="K30" s="1176" t="s">
        <v>52</v>
      </c>
      <c r="L30" s="1185" t="s">
        <v>1186</v>
      </c>
      <c r="M30" s="421">
        <v>10000</v>
      </c>
      <c r="N30" s="421">
        <v>10000</v>
      </c>
      <c r="O30" s="1186">
        <v>0</v>
      </c>
      <c r="P30" s="1176" t="s">
        <v>1187</v>
      </c>
      <c r="Q30" s="1185"/>
      <c r="R30" s="1185"/>
      <c r="S30" s="1185"/>
      <c r="T30" s="1176" t="s">
        <v>1114</v>
      </c>
    </row>
    <row r="31" spans="1:20" s="1182" customFormat="1" ht="50" customHeight="1">
      <c r="A31" s="1180">
        <v>5</v>
      </c>
      <c r="B31" s="1180">
        <v>5.3</v>
      </c>
      <c r="C31" s="1180">
        <v>1</v>
      </c>
      <c r="D31" s="1180" t="s">
        <v>1188</v>
      </c>
      <c r="E31" s="1180" t="s">
        <v>1185</v>
      </c>
      <c r="F31" s="832" t="s">
        <v>6</v>
      </c>
      <c r="G31" s="1180" t="s">
        <v>1189</v>
      </c>
      <c r="H31" s="1181">
        <v>43101</v>
      </c>
      <c r="I31" s="1179">
        <v>44196</v>
      </c>
      <c r="J31" s="832">
        <v>5000</v>
      </c>
      <c r="K31" s="1180" t="s">
        <v>52</v>
      </c>
      <c r="L31" s="1187" t="s">
        <v>1190</v>
      </c>
      <c r="M31" s="832">
        <v>5000</v>
      </c>
      <c r="N31" s="832">
        <v>5000</v>
      </c>
      <c r="O31" s="1188">
        <v>0</v>
      </c>
      <c r="P31" s="1180" t="s">
        <v>1191</v>
      </c>
      <c r="Q31" s="1187"/>
      <c r="R31" s="1187"/>
      <c r="S31" s="1187"/>
      <c r="T31" s="1187" t="s">
        <v>1192</v>
      </c>
    </row>
    <row r="32" spans="1:20" s="1182" customFormat="1" ht="50" customHeight="1">
      <c r="A32" s="1180">
        <v>5</v>
      </c>
      <c r="B32" s="1180">
        <v>5.3</v>
      </c>
      <c r="C32" s="1180">
        <v>1</v>
      </c>
      <c r="D32" s="1180" t="s">
        <v>1193</v>
      </c>
      <c r="E32" s="1180" t="s">
        <v>1185</v>
      </c>
      <c r="F32" s="832" t="s">
        <v>6</v>
      </c>
      <c r="G32" s="1180" t="s">
        <v>1189</v>
      </c>
      <c r="H32" s="1181">
        <v>43101</v>
      </c>
      <c r="I32" s="1179">
        <v>44196</v>
      </c>
      <c r="J32" s="832">
        <v>5000</v>
      </c>
      <c r="K32" s="1180" t="s">
        <v>52</v>
      </c>
      <c r="L32" s="1187" t="s">
        <v>1194</v>
      </c>
      <c r="M32" s="832">
        <v>5000</v>
      </c>
      <c r="N32" s="832">
        <v>5000</v>
      </c>
      <c r="O32" s="1188">
        <v>0</v>
      </c>
      <c r="P32" s="1180" t="s">
        <v>1195</v>
      </c>
      <c r="Q32" s="1187"/>
      <c r="R32" s="1187"/>
      <c r="S32" s="1187"/>
      <c r="T32" s="1187" t="s">
        <v>1196</v>
      </c>
    </row>
    <row r="33" spans="1:20" ht="50" customHeight="1">
      <c r="A33" s="1176">
        <v>5</v>
      </c>
      <c r="B33" s="1176">
        <v>5.2</v>
      </c>
      <c r="C33" s="1176">
        <v>1</v>
      </c>
      <c r="D33" s="1189" t="s">
        <v>1197</v>
      </c>
      <c r="E33" s="1176" t="s">
        <v>1198</v>
      </c>
      <c r="F33" s="421" t="s">
        <v>6</v>
      </c>
      <c r="G33" s="1176" t="s">
        <v>1199</v>
      </c>
      <c r="H33" s="1179">
        <v>43101</v>
      </c>
      <c r="I33" s="1179">
        <v>44196</v>
      </c>
      <c r="J33" s="421">
        <v>15000</v>
      </c>
      <c r="K33" s="1176" t="s">
        <v>52</v>
      </c>
      <c r="L33" s="1176" t="s">
        <v>1117</v>
      </c>
      <c r="M33" s="421">
        <v>15000</v>
      </c>
      <c r="N33" s="421">
        <v>15000</v>
      </c>
      <c r="O33" s="421">
        <v>0</v>
      </c>
      <c r="P33" s="1176" t="s">
        <v>1200</v>
      </c>
      <c r="Q33" s="1176">
        <v>1</v>
      </c>
      <c r="R33" s="1176">
        <v>1</v>
      </c>
      <c r="S33" s="1176">
        <v>1</v>
      </c>
      <c r="T33" s="1176" t="s">
        <v>1114</v>
      </c>
    </row>
    <row r="34" spans="1:20" ht="50" customHeight="1">
      <c r="A34" s="1176">
        <v>5</v>
      </c>
      <c r="B34" s="1176">
        <v>5.2</v>
      </c>
      <c r="C34" s="1176">
        <v>1</v>
      </c>
      <c r="D34" s="1176" t="s">
        <v>1201</v>
      </c>
      <c r="E34" s="1176" t="s">
        <v>1198</v>
      </c>
      <c r="F34" s="421" t="s">
        <v>6</v>
      </c>
      <c r="G34" s="1176" t="s">
        <v>1154</v>
      </c>
      <c r="H34" s="1179">
        <v>43102</v>
      </c>
      <c r="I34" s="1179">
        <v>44196</v>
      </c>
      <c r="J34" s="421">
        <v>10000</v>
      </c>
      <c r="K34" s="1176" t="s">
        <v>52</v>
      </c>
      <c r="L34" s="1176" t="s">
        <v>1117</v>
      </c>
      <c r="M34" s="421">
        <v>10000</v>
      </c>
      <c r="N34" s="421">
        <v>10000</v>
      </c>
      <c r="O34" s="421">
        <v>0</v>
      </c>
      <c r="P34" s="1176" t="s">
        <v>1202</v>
      </c>
      <c r="Q34" s="1176">
        <v>1</v>
      </c>
      <c r="R34" s="1176">
        <v>1</v>
      </c>
      <c r="S34" s="1176">
        <v>1</v>
      </c>
      <c r="T34" s="1176" t="s">
        <v>1114</v>
      </c>
    </row>
    <row r="35" spans="1:20" ht="50" customHeight="1">
      <c r="A35" s="1176">
        <v>5</v>
      </c>
      <c r="B35" s="1176">
        <v>5.2</v>
      </c>
      <c r="C35" s="1176">
        <v>1</v>
      </c>
      <c r="D35" s="1176" t="s">
        <v>1203</v>
      </c>
      <c r="E35" s="1176" t="s">
        <v>1198</v>
      </c>
      <c r="F35" s="421" t="s">
        <v>6</v>
      </c>
      <c r="G35" s="1176" t="s">
        <v>1204</v>
      </c>
      <c r="H35" s="1179">
        <v>43102</v>
      </c>
      <c r="I35" s="1179">
        <v>44196</v>
      </c>
      <c r="J35" s="421">
        <v>10000</v>
      </c>
      <c r="K35" s="1176" t="s">
        <v>52</v>
      </c>
      <c r="L35" s="1176" t="s">
        <v>1117</v>
      </c>
      <c r="M35" s="421">
        <v>10000</v>
      </c>
      <c r="N35" s="421">
        <v>10000</v>
      </c>
      <c r="O35" s="421">
        <v>0</v>
      </c>
      <c r="P35" s="1176" t="s">
        <v>1205</v>
      </c>
      <c r="Q35" s="1176">
        <v>1</v>
      </c>
      <c r="R35" s="1176">
        <v>1</v>
      </c>
      <c r="S35" s="1176">
        <v>1</v>
      </c>
      <c r="T35" s="1176" t="s">
        <v>1114</v>
      </c>
    </row>
    <row r="36" spans="1:20" ht="50" customHeight="1">
      <c r="A36" s="1176">
        <v>5</v>
      </c>
      <c r="B36" s="1176">
        <v>2</v>
      </c>
      <c r="C36" s="1176"/>
      <c r="D36" s="1176" t="s">
        <v>1206</v>
      </c>
      <c r="E36" s="1176" t="s">
        <v>1207</v>
      </c>
      <c r="F36" s="421" t="s">
        <v>6</v>
      </c>
      <c r="G36" s="1176" t="s">
        <v>1208</v>
      </c>
      <c r="H36" s="1179">
        <v>43466</v>
      </c>
      <c r="I36" s="1179">
        <v>44196</v>
      </c>
      <c r="J36" s="421">
        <v>10000</v>
      </c>
      <c r="K36" s="1176" t="s">
        <v>52</v>
      </c>
      <c r="L36" s="1176" t="s">
        <v>1209</v>
      </c>
      <c r="M36" s="421">
        <v>10000</v>
      </c>
      <c r="N36" s="421">
        <v>10000</v>
      </c>
      <c r="O36" s="421">
        <v>0</v>
      </c>
      <c r="P36" s="1176" t="s">
        <v>1210</v>
      </c>
      <c r="Q36" s="1176">
        <v>1</v>
      </c>
      <c r="R36" s="1176">
        <v>1</v>
      </c>
      <c r="S36" s="1176">
        <v>1</v>
      </c>
      <c r="T36" s="1176" t="s">
        <v>1211</v>
      </c>
    </row>
    <row r="37" spans="1:20" ht="50" customHeight="1">
      <c r="A37" s="1176">
        <v>5</v>
      </c>
      <c r="B37" s="1176">
        <v>3</v>
      </c>
      <c r="C37" s="1176"/>
      <c r="D37" s="1176" t="s">
        <v>1212</v>
      </c>
      <c r="E37" s="1176" t="s">
        <v>1207</v>
      </c>
      <c r="F37" s="421" t="s">
        <v>6</v>
      </c>
      <c r="G37" s="1176" t="s">
        <v>1213</v>
      </c>
      <c r="H37" s="1179">
        <v>43466</v>
      </c>
      <c r="I37" s="1179">
        <v>44196</v>
      </c>
      <c r="J37" s="421">
        <v>10000</v>
      </c>
      <c r="K37" s="1176" t="s">
        <v>52</v>
      </c>
      <c r="L37" s="1176" t="s">
        <v>1214</v>
      </c>
      <c r="M37" s="421">
        <v>10000</v>
      </c>
      <c r="N37" s="421">
        <v>10000</v>
      </c>
      <c r="O37" s="421">
        <v>0</v>
      </c>
      <c r="P37" s="1176" t="s">
        <v>1215</v>
      </c>
      <c r="Q37" s="1176">
        <v>1</v>
      </c>
      <c r="R37" s="1176">
        <v>1</v>
      </c>
      <c r="S37" s="1176">
        <v>1</v>
      </c>
      <c r="T37" s="1176" t="s">
        <v>1216</v>
      </c>
    </row>
    <row r="38" spans="1:20" ht="50" customHeight="1">
      <c r="A38" s="1176">
        <v>5</v>
      </c>
      <c r="B38" s="1176">
        <v>5.2</v>
      </c>
      <c r="C38" s="1176">
        <v>1</v>
      </c>
      <c r="D38" s="1176" t="s">
        <v>1217</v>
      </c>
      <c r="E38" s="1176" t="s">
        <v>1207</v>
      </c>
      <c r="F38" s="421" t="s">
        <v>6</v>
      </c>
      <c r="G38" s="1176" t="s">
        <v>1218</v>
      </c>
      <c r="H38" s="1179">
        <v>43101</v>
      </c>
      <c r="I38" s="1179">
        <v>44196</v>
      </c>
      <c r="J38" s="421">
        <v>10000</v>
      </c>
      <c r="K38" s="1176" t="s">
        <v>52</v>
      </c>
      <c r="L38" s="1176" t="s">
        <v>1219</v>
      </c>
      <c r="M38" s="421">
        <v>10000</v>
      </c>
      <c r="N38" s="421">
        <v>10000</v>
      </c>
      <c r="O38" s="421">
        <v>0</v>
      </c>
      <c r="P38" s="1176" t="s">
        <v>1220</v>
      </c>
      <c r="Q38" s="1176">
        <v>1</v>
      </c>
      <c r="R38" s="1176">
        <v>1</v>
      </c>
      <c r="S38" s="1176">
        <v>2</v>
      </c>
      <c r="T38" s="1176" t="s">
        <v>1221</v>
      </c>
    </row>
    <row r="39" spans="1:20" ht="50" customHeight="1">
      <c r="A39" s="1176">
        <v>5</v>
      </c>
      <c r="B39" s="1176">
        <v>5.2</v>
      </c>
      <c r="C39" s="1176">
        <v>1</v>
      </c>
      <c r="D39" s="1176" t="s">
        <v>1222</v>
      </c>
      <c r="E39" s="1176" t="s">
        <v>1207</v>
      </c>
      <c r="F39" s="421" t="s">
        <v>6</v>
      </c>
      <c r="G39" s="1176" t="s">
        <v>1223</v>
      </c>
      <c r="H39" s="1179">
        <v>43101</v>
      </c>
      <c r="I39" s="1179">
        <v>44196</v>
      </c>
      <c r="J39" s="421">
        <v>5000</v>
      </c>
      <c r="K39" s="1176" t="s">
        <v>52</v>
      </c>
      <c r="L39" s="1176" t="s">
        <v>1224</v>
      </c>
      <c r="M39" s="421">
        <v>5000</v>
      </c>
      <c r="N39" s="421">
        <v>5000</v>
      </c>
      <c r="O39" s="421">
        <v>0</v>
      </c>
      <c r="P39" s="1176" t="s">
        <v>1225</v>
      </c>
      <c r="Q39" s="1176">
        <v>1</v>
      </c>
      <c r="R39" s="1176">
        <v>1</v>
      </c>
      <c r="S39" s="1176">
        <v>1</v>
      </c>
      <c r="T39" s="1176" t="s">
        <v>1226</v>
      </c>
    </row>
    <row r="40" spans="1:20" s="1182" customFormat="1" ht="50" customHeight="1">
      <c r="A40" s="1180">
        <v>5</v>
      </c>
      <c r="B40" s="1180">
        <v>5.2</v>
      </c>
      <c r="C40" s="1180">
        <v>1</v>
      </c>
      <c r="D40" s="1180" t="s">
        <v>1227</v>
      </c>
      <c r="E40" s="1180" t="s">
        <v>1228</v>
      </c>
      <c r="F40" s="832" t="s">
        <v>6</v>
      </c>
      <c r="G40" s="1180" t="s">
        <v>1229</v>
      </c>
      <c r="H40" s="1181">
        <v>43101</v>
      </c>
      <c r="I40" s="1181">
        <v>44196</v>
      </c>
      <c r="J40" s="832">
        <v>5000</v>
      </c>
      <c r="K40" s="1180" t="s">
        <v>52</v>
      </c>
      <c r="L40" s="1190" t="s">
        <v>1230</v>
      </c>
      <c r="M40" s="832">
        <v>5000</v>
      </c>
      <c r="N40" s="832">
        <v>5000</v>
      </c>
      <c r="O40" s="832">
        <v>0</v>
      </c>
      <c r="P40" s="1180" t="s">
        <v>1231</v>
      </c>
      <c r="Q40" s="1180">
        <v>1</v>
      </c>
      <c r="R40" s="1180">
        <v>1</v>
      </c>
      <c r="S40" s="1180">
        <v>1</v>
      </c>
      <c r="T40" s="1180" t="s">
        <v>1114</v>
      </c>
    </row>
    <row r="41" spans="1:20" ht="50" customHeight="1">
      <c r="A41" s="1176">
        <v>5</v>
      </c>
      <c r="B41" s="1176">
        <v>5.2</v>
      </c>
      <c r="C41" s="1176">
        <v>1</v>
      </c>
      <c r="D41" s="1176" t="s">
        <v>1232</v>
      </c>
      <c r="E41" s="1176" t="s">
        <v>1228</v>
      </c>
      <c r="F41" s="421" t="s">
        <v>6</v>
      </c>
      <c r="G41" s="1176" t="s">
        <v>1154</v>
      </c>
      <c r="H41" s="1179">
        <v>42370</v>
      </c>
      <c r="I41" s="1179">
        <v>44196</v>
      </c>
      <c r="J41" s="421">
        <v>10000</v>
      </c>
      <c r="K41" s="1176" t="s">
        <v>52</v>
      </c>
      <c r="L41" s="1176" t="s">
        <v>1233</v>
      </c>
      <c r="M41" s="421">
        <v>10000</v>
      </c>
      <c r="N41" s="421">
        <v>10000</v>
      </c>
      <c r="O41" s="421">
        <v>0</v>
      </c>
      <c r="P41" s="1176" t="s">
        <v>1234</v>
      </c>
      <c r="Q41" s="1176">
        <v>1</v>
      </c>
      <c r="R41" s="1176">
        <v>1</v>
      </c>
      <c r="S41" s="1176">
        <v>1</v>
      </c>
      <c r="T41" s="1176" t="s">
        <v>1114</v>
      </c>
    </row>
    <row r="42" spans="1:20" s="1182" customFormat="1" ht="50" customHeight="1">
      <c r="A42" s="1180">
        <v>5</v>
      </c>
      <c r="B42" s="1180">
        <v>5.2</v>
      </c>
      <c r="C42" s="1180">
        <v>1</v>
      </c>
      <c r="D42" s="1180" t="s">
        <v>1235</v>
      </c>
      <c r="E42" s="1180" t="s">
        <v>1228</v>
      </c>
      <c r="F42" s="832" t="s">
        <v>6</v>
      </c>
      <c r="G42" s="1180" t="s">
        <v>1154</v>
      </c>
      <c r="H42" s="1181">
        <v>42370</v>
      </c>
      <c r="I42" s="1181">
        <v>44196</v>
      </c>
      <c r="J42" s="832">
        <v>10000</v>
      </c>
      <c r="K42" s="1180" t="s">
        <v>52</v>
      </c>
      <c r="L42" s="1180" t="s">
        <v>1236</v>
      </c>
      <c r="M42" s="832">
        <v>10000</v>
      </c>
      <c r="N42" s="832">
        <v>10000</v>
      </c>
      <c r="O42" s="832">
        <v>0</v>
      </c>
      <c r="P42" s="1180" t="s">
        <v>1237</v>
      </c>
      <c r="Q42" s="1180">
        <v>1</v>
      </c>
      <c r="R42" s="1180">
        <v>1</v>
      </c>
      <c r="S42" s="1180">
        <v>1</v>
      </c>
      <c r="T42" s="1180" t="s">
        <v>1114</v>
      </c>
    </row>
    <row r="43" spans="1:20" s="1182" customFormat="1" ht="50" customHeight="1">
      <c r="A43" s="1180">
        <v>5</v>
      </c>
      <c r="B43" s="1180">
        <v>5.3</v>
      </c>
      <c r="C43" s="1180">
        <v>2</v>
      </c>
      <c r="D43" s="1180" t="s">
        <v>1238</v>
      </c>
      <c r="E43" s="1180" t="s">
        <v>1228</v>
      </c>
      <c r="F43" s="832" t="s">
        <v>6</v>
      </c>
      <c r="G43" s="1180" t="s">
        <v>1239</v>
      </c>
      <c r="H43" s="1181">
        <v>43101</v>
      </c>
      <c r="I43" s="1181">
        <v>44196</v>
      </c>
      <c r="J43" s="832">
        <v>10000</v>
      </c>
      <c r="K43" s="1180" t="s">
        <v>52</v>
      </c>
      <c r="L43" s="1180" t="s">
        <v>1240</v>
      </c>
      <c r="M43" s="832">
        <v>10000</v>
      </c>
      <c r="N43" s="832">
        <v>10000</v>
      </c>
      <c r="O43" s="832">
        <v>0</v>
      </c>
      <c r="P43" s="1180" t="s">
        <v>1241</v>
      </c>
      <c r="Q43" s="1180">
        <v>1</v>
      </c>
      <c r="R43" s="1180">
        <v>1</v>
      </c>
      <c r="S43" s="1180">
        <v>1</v>
      </c>
      <c r="T43" s="1180" t="s">
        <v>1114</v>
      </c>
    </row>
    <row r="44" spans="1:20" ht="50" customHeight="1">
      <c r="A44" s="1176">
        <v>5</v>
      </c>
      <c r="B44" s="1176">
        <v>5.2</v>
      </c>
      <c r="C44" s="1176">
        <v>1</v>
      </c>
      <c r="D44" s="1176" t="s">
        <v>1242</v>
      </c>
      <c r="E44" s="1176" t="s">
        <v>1243</v>
      </c>
      <c r="F44" s="421" t="s">
        <v>6</v>
      </c>
      <c r="G44" s="1176" t="s">
        <v>1244</v>
      </c>
      <c r="H44" s="1179">
        <v>43466</v>
      </c>
      <c r="I44" s="1179">
        <v>44561</v>
      </c>
      <c r="J44" s="421">
        <v>10000</v>
      </c>
      <c r="K44" s="1176" t="s">
        <v>52</v>
      </c>
      <c r="L44" s="1176" t="s">
        <v>1245</v>
      </c>
      <c r="M44" s="421">
        <v>10000</v>
      </c>
      <c r="N44" s="421">
        <v>10000</v>
      </c>
      <c r="O44" s="421">
        <v>0</v>
      </c>
      <c r="P44" s="1176" t="s">
        <v>1246</v>
      </c>
      <c r="Q44" s="1176">
        <v>0</v>
      </c>
      <c r="R44" s="1176">
        <v>0</v>
      </c>
      <c r="S44" s="1176">
        <v>1</v>
      </c>
      <c r="T44" s="1176" t="s">
        <v>1114</v>
      </c>
    </row>
    <row r="45" spans="1:20" ht="50" customHeight="1">
      <c r="A45" s="1176">
        <v>5</v>
      </c>
      <c r="B45" s="1176">
        <v>5.2</v>
      </c>
      <c r="C45" s="1176">
        <v>1</v>
      </c>
      <c r="D45" s="1176" t="s">
        <v>1247</v>
      </c>
      <c r="E45" s="1176" t="s">
        <v>1243</v>
      </c>
      <c r="F45" s="421" t="s">
        <v>6</v>
      </c>
      <c r="G45" s="1176" t="s">
        <v>1248</v>
      </c>
      <c r="H45" s="1179">
        <v>43466</v>
      </c>
      <c r="I45" s="1179">
        <v>44561</v>
      </c>
      <c r="J45" s="421">
        <v>10000</v>
      </c>
      <c r="K45" s="1176" t="s">
        <v>52</v>
      </c>
      <c r="L45" s="1176" t="s">
        <v>1249</v>
      </c>
      <c r="M45" s="421">
        <v>10000</v>
      </c>
      <c r="N45" s="421">
        <v>10000</v>
      </c>
      <c r="O45" s="421">
        <v>0</v>
      </c>
      <c r="P45" s="1176" t="s">
        <v>1250</v>
      </c>
      <c r="Q45" s="1176">
        <v>0</v>
      </c>
      <c r="R45" s="1176">
        <v>0</v>
      </c>
      <c r="S45" s="1176">
        <v>1</v>
      </c>
      <c r="T45" s="1176" t="s">
        <v>1114</v>
      </c>
    </row>
    <row r="46" spans="1:20" s="1182" customFormat="1" ht="50" customHeight="1">
      <c r="A46" s="1180">
        <v>5</v>
      </c>
      <c r="B46" s="1180">
        <v>5.2</v>
      </c>
      <c r="C46" s="1180">
        <v>1</v>
      </c>
      <c r="D46" s="1180" t="s">
        <v>1251</v>
      </c>
      <c r="E46" s="1180" t="s">
        <v>1243</v>
      </c>
      <c r="F46" s="832" t="s">
        <v>6</v>
      </c>
      <c r="G46" s="1180" t="s">
        <v>1252</v>
      </c>
      <c r="H46" s="1181">
        <v>43101</v>
      </c>
      <c r="I46" s="1181">
        <v>44561</v>
      </c>
      <c r="J46" s="832">
        <v>10000</v>
      </c>
      <c r="K46" s="1180" t="s">
        <v>52</v>
      </c>
      <c r="L46" s="1180" t="s">
        <v>1253</v>
      </c>
      <c r="M46" s="832">
        <v>10000</v>
      </c>
      <c r="N46" s="832">
        <v>10000</v>
      </c>
      <c r="O46" s="832">
        <v>0</v>
      </c>
      <c r="P46" s="1180" t="s">
        <v>1254</v>
      </c>
      <c r="Q46" s="1180">
        <v>0</v>
      </c>
      <c r="R46" s="1180">
        <v>0</v>
      </c>
      <c r="S46" s="1180">
        <v>2</v>
      </c>
      <c r="T46" s="1180" t="s">
        <v>1114</v>
      </c>
    </row>
    <row r="47" spans="1:20" s="1182" customFormat="1" ht="50" customHeight="1">
      <c r="A47" s="1180">
        <v>5</v>
      </c>
      <c r="B47" s="1180">
        <v>5.2</v>
      </c>
      <c r="C47" s="1180">
        <v>1</v>
      </c>
      <c r="D47" s="1180" t="s">
        <v>1255</v>
      </c>
      <c r="E47" s="1180" t="s">
        <v>1243</v>
      </c>
      <c r="F47" s="832" t="s">
        <v>6</v>
      </c>
      <c r="G47" s="1180" t="s">
        <v>1252</v>
      </c>
      <c r="H47" s="1181">
        <v>43101</v>
      </c>
      <c r="I47" s="1181">
        <v>44561</v>
      </c>
      <c r="J47" s="832">
        <v>10000</v>
      </c>
      <c r="K47" s="1180" t="s">
        <v>52</v>
      </c>
      <c r="L47" s="1180" t="s">
        <v>1256</v>
      </c>
      <c r="M47" s="832">
        <v>10000</v>
      </c>
      <c r="N47" s="832">
        <v>10000</v>
      </c>
      <c r="O47" s="832">
        <v>0</v>
      </c>
      <c r="P47" s="1180" t="s">
        <v>1257</v>
      </c>
      <c r="Q47" s="1180">
        <v>1</v>
      </c>
      <c r="R47" s="1180">
        <v>1</v>
      </c>
      <c r="S47" s="1180">
        <v>1</v>
      </c>
      <c r="T47" s="1180" t="s">
        <v>1114</v>
      </c>
    </row>
    <row r="48" spans="1:20" s="1182" customFormat="1" ht="50" customHeight="1">
      <c r="A48" s="1180">
        <v>5</v>
      </c>
      <c r="B48" s="1180">
        <v>5.2</v>
      </c>
      <c r="C48" s="1180">
        <v>1</v>
      </c>
      <c r="D48" s="1180" t="s">
        <v>1258</v>
      </c>
      <c r="E48" s="1180" t="s">
        <v>1243</v>
      </c>
      <c r="F48" s="832" t="s">
        <v>6</v>
      </c>
      <c r="G48" s="1180" t="s">
        <v>1259</v>
      </c>
      <c r="H48" s="1181">
        <v>43101</v>
      </c>
      <c r="I48" s="1181">
        <v>44561</v>
      </c>
      <c r="J48" s="832">
        <v>10000</v>
      </c>
      <c r="K48" s="1180" t="s">
        <v>52</v>
      </c>
      <c r="L48" s="1180" t="s">
        <v>1260</v>
      </c>
      <c r="M48" s="832">
        <v>10000</v>
      </c>
      <c r="N48" s="832">
        <v>10000</v>
      </c>
      <c r="O48" s="832">
        <v>0</v>
      </c>
      <c r="P48" s="1180" t="s">
        <v>1261</v>
      </c>
      <c r="Q48" s="1180">
        <v>1</v>
      </c>
      <c r="R48" s="1180">
        <v>1</v>
      </c>
      <c r="S48" s="1180">
        <v>1</v>
      </c>
      <c r="T48" s="1180" t="s">
        <v>1114</v>
      </c>
    </row>
    <row r="49" spans="1:20" ht="50" customHeight="1">
      <c r="A49" s="1176">
        <v>5</v>
      </c>
      <c r="B49" s="1176">
        <v>5.0999999999999996</v>
      </c>
      <c r="C49" s="1176">
        <v>2</v>
      </c>
      <c r="D49" s="1176" t="s">
        <v>1262</v>
      </c>
      <c r="E49" s="1176" t="s">
        <v>1116</v>
      </c>
      <c r="F49" s="421" t="s">
        <v>6</v>
      </c>
      <c r="G49" s="1176" t="s">
        <v>1263</v>
      </c>
      <c r="H49" s="1179">
        <v>43101</v>
      </c>
      <c r="I49" s="1179">
        <v>44561</v>
      </c>
      <c r="J49" s="421">
        <v>10000</v>
      </c>
      <c r="K49" s="1176" t="s">
        <v>52</v>
      </c>
      <c r="L49" s="1176" t="s">
        <v>1264</v>
      </c>
      <c r="M49" s="421">
        <v>10000</v>
      </c>
      <c r="N49" s="421">
        <v>10000</v>
      </c>
      <c r="O49" s="421">
        <v>0</v>
      </c>
      <c r="P49" s="1176" t="s">
        <v>1265</v>
      </c>
      <c r="Q49" s="1176">
        <v>0</v>
      </c>
      <c r="R49" s="1176">
        <v>0</v>
      </c>
      <c r="S49" s="1176">
        <v>1</v>
      </c>
      <c r="T49" s="1176" t="s">
        <v>1266</v>
      </c>
    </row>
    <row r="50" spans="1:20" ht="50" customHeight="1">
      <c r="A50" s="1176">
        <v>5</v>
      </c>
      <c r="B50" s="1176">
        <v>5.2</v>
      </c>
      <c r="C50" s="1176">
        <v>1</v>
      </c>
      <c r="D50" s="1176" t="s">
        <v>1267</v>
      </c>
      <c r="E50" s="1176" t="s">
        <v>1116</v>
      </c>
      <c r="F50" s="421" t="s">
        <v>6</v>
      </c>
      <c r="G50" s="1176" t="s">
        <v>1268</v>
      </c>
      <c r="H50" s="1179">
        <v>43101</v>
      </c>
      <c r="I50" s="1179">
        <v>44561</v>
      </c>
      <c r="J50" s="421">
        <v>10000</v>
      </c>
      <c r="K50" s="1176" t="s">
        <v>52</v>
      </c>
      <c r="L50" s="1176" t="s">
        <v>1269</v>
      </c>
      <c r="M50" s="421">
        <v>10000</v>
      </c>
      <c r="N50" s="421">
        <v>10000</v>
      </c>
      <c r="O50" s="421">
        <v>0</v>
      </c>
      <c r="P50" s="1176" t="s">
        <v>1270</v>
      </c>
      <c r="Q50" s="1176">
        <v>0</v>
      </c>
      <c r="R50" s="1176">
        <v>0</v>
      </c>
      <c r="S50" s="1176">
        <v>1</v>
      </c>
      <c r="T50" s="1176" t="s">
        <v>1271</v>
      </c>
    </row>
    <row r="51" spans="1:20" s="1182" customFormat="1" ht="50" customHeight="1">
      <c r="A51" s="1180">
        <v>5</v>
      </c>
      <c r="B51" s="1180">
        <v>5.2</v>
      </c>
      <c r="C51" s="1180">
        <v>1</v>
      </c>
      <c r="D51" s="1180" t="s">
        <v>1272</v>
      </c>
      <c r="E51" s="1180" t="s">
        <v>1116</v>
      </c>
      <c r="F51" s="832" t="s">
        <v>6</v>
      </c>
      <c r="G51" s="1180" t="s">
        <v>1273</v>
      </c>
      <c r="H51" s="1181">
        <v>43191</v>
      </c>
      <c r="I51" s="1181">
        <v>44561</v>
      </c>
      <c r="J51" s="832">
        <v>10000</v>
      </c>
      <c r="K51" s="1180" t="s">
        <v>52</v>
      </c>
      <c r="L51" s="1180" t="s">
        <v>1274</v>
      </c>
      <c r="M51" s="832">
        <v>10000</v>
      </c>
      <c r="N51" s="832">
        <v>10000</v>
      </c>
      <c r="O51" s="832">
        <v>0</v>
      </c>
      <c r="P51" s="1180" t="s">
        <v>1275</v>
      </c>
      <c r="Q51" s="1180">
        <v>0</v>
      </c>
      <c r="R51" s="1180">
        <v>0</v>
      </c>
      <c r="S51" s="1180">
        <v>0</v>
      </c>
      <c r="T51" s="1180" t="s">
        <v>1276</v>
      </c>
    </row>
    <row r="52" spans="1:20" ht="50" customHeight="1">
      <c r="A52" s="1176">
        <v>5</v>
      </c>
      <c r="B52" s="1176">
        <v>5.2</v>
      </c>
      <c r="C52" s="1176">
        <v>1</v>
      </c>
      <c r="D52" s="1176" t="s">
        <v>1277</v>
      </c>
      <c r="E52" s="1176" t="s">
        <v>1116</v>
      </c>
      <c r="F52" s="421" t="s">
        <v>6</v>
      </c>
      <c r="G52" s="1176" t="s">
        <v>1278</v>
      </c>
      <c r="H52" s="1179">
        <v>43221</v>
      </c>
      <c r="I52" s="1179">
        <v>44286</v>
      </c>
      <c r="J52" s="421">
        <v>10000</v>
      </c>
      <c r="K52" s="1176" t="s">
        <v>52</v>
      </c>
      <c r="L52" s="1176" t="s">
        <v>1279</v>
      </c>
      <c r="M52" s="421">
        <v>10000</v>
      </c>
      <c r="N52" s="421">
        <v>10000</v>
      </c>
      <c r="O52" s="421">
        <v>0</v>
      </c>
      <c r="P52" s="1176" t="s">
        <v>1280</v>
      </c>
      <c r="Q52" s="1176">
        <v>0</v>
      </c>
      <c r="R52" s="1176">
        <v>0</v>
      </c>
      <c r="S52" s="1176">
        <v>1</v>
      </c>
      <c r="T52" s="1176" t="s">
        <v>1281</v>
      </c>
    </row>
    <row r="53" spans="1:20" ht="50" customHeight="1">
      <c r="A53" s="1176">
        <v>5</v>
      </c>
      <c r="B53" s="1176">
        <v>5.2</v>
      </c>
      <c r="C53" s="1176">
        <v>1</v>
      </c>
      <c r="D53" s="1176" t="s">
        <v>1282</v>
      </c>
      <c r="E53" s="1176" t="s">
        <v>1283</v>
      </c>
      <c r="F53" s="421" t="s">
        <v>6</v>
      </c>
      <c r="G53" s="1176" t="s">
        <v>1284</v>
      </c>
      <c r="H53" s="1179">
        <v>43101</v>
      </c>
      <c r="I53" s="1179">
        <v>44561</v>
      </c>
      <c r="J53" s="421">
        <v>10000</v>
      </c>
      <c r="K53" s="1176" t="s">
        <v>52</v>
      </c>
      <c r="L53" s="1176" t="s">
        <v>1285</v>
      </c>
      <c r="M53" s="421">
        <v>20000</v>
      </c>
      <c r="N53" s="421">
        <v>20000</v>
      </c>
      <c r="O53" s="421">
        <v>0</v>
      </c>
      <c r="P53" s="1176" t="s">
        <v>1286</v>
      </c>
      <c r="Q53" s="1176">
        <v>0</v>
      </c>
      <c r="R53" s="1176">
        <v>0</v>
      </c>
      <c r="S53" s="1176">
        <v>1</v>
      </c>
      <c r="T53" s="1176" t="s">
        <v>1287</v>
      </c>
    </row>
    <row r="54" spans="1:20" ht="50" customHeight="1">
      <c r="A54" s="1176">
        <v>5</v>
      </c>
      <c r="B54" s="1176">
        <v>5.2</v>
      </c>
      <c r="C54" s="1176">
        <v>1</v>
      </c>
      <c r="D54" s="1176" t="s">
        <v>1288</v>
      </c>
      <c r="E54" s="1176" t="s">
        <v>1116</v>
      </c>
      <c r="F54" s="421" t="s">
        <v>6</v>
      </c>
      <c r="G54" s="1176" t="s">
        <v>1289</v>
      </c>
      <c r="H54" s="1179">
        <v>43101</v>
      </c>
      <c r="I54" s="1179">
        <v>44561</v>
      </c>
      <c r="J54" s="421">
        <v>5000</v>
      </c>
      <c r="K54" s="1176" t="s">
        <v>52</v>
      </c>
      <c r="L54" s="1176" t="s">
        <v>1290</v>
      </c>
      <c r="M54" s="421">
        <v>5000</v>
      </c>
      <c r="N54" s="421">
        <v>5000</v>
      </c>
      <c r="O54" s="421">
        <v>0</v>
      </c>
      <c r="P54" s="1176" t="s">
        <v>1291</v>
      </c>
      <c r="Q54" s="1176">
        <v>1</v>
      </c>
      <c r="R54" s="1176">
        <v>0</v>
      </c>
      <c r="S54" s="1176">
        <v>0</v>
      </c>
      <c r="T54" s="1176" t="s">
        <v>1292</v>
      </c>
    </row>
    <row r="55" spans="1:20" ht="50" customHeight="1">
      <c r="A55" s="1176">
        <v>5</v>
      </c>
      <c r="B55" s="1176">
        <v>5.0999999999999996</v>
      </c>
      <c r="C55" s="1176">
        <v>1</v>
      </c>
      <c r="D55" s="1176" t="s">
        <v>1293</v>
      </c>
      <c r="E55" s="1176" t="s">
        <v>1204</v>
      </c>
      <c r="F55" s="421" t="s">
        <v>6</v>
      </c>
      <c r="G55" s="1176" t="s">
        <v>1294</v>
      </c>
      <c r="H55" s="1179">
        <v>43101</v>
      </c>
      <c r="I55" s="1179">
        <v>44196</v>
      </c>
      <c r="J55" s="421">
        <v>30000</v>
      </c>
      <c r="K55" s="1176" t="s">
        <v>52</v>
      </c>
      <c r="L55" s="1176" t="s">
        <v>1117</v>
      </c>
      <c r="M55" s="421">
        <v>30000</v>
      </c>
      <c r="N55" s="421">
        <v>30000</v>
      </c>
      <c r="O55" s="421">
        <v>0</v>
      </c>
      <c r="P55" s="1176" t="s">
        <v>1295</v>
      </c>
      <c r="Q55" s="1176">
        <v>0</v>
      </c>
      <c r="R55" s="1176">
        <v>1</v>
      </c>
      <c r="S55" s="1176">
        <v>1</v>
      </c>
      <c r="T55" s="1176" t="s">
        <v>1114</v>
      </c>
    </row>
    <row r="56" spans="1:20" ht="50" customHeight="1">
      <c r="A56" s="1176">
        <v>5</v>
      </c>
      <c r="B56" s="1176">
        <v>5.0999999999999996</v>
      </c>
      <c r="C56" s="1176">
        <v>2</v>
      </c>
      <c r="D56" s="1176" t="s">
        <v>1296</v>
      </c>
      <c r="E56" s="1176" t="s">
        <v>1204</v>
      </c>
      <c r="F56" s="421" t="s">
        <v>6</v>
      </c>
      <c r="G56" s="1176" t="s">
        <v>1297</v>
      </c>
      <c r="H56" s="1179">
        <v>43101</v>
      </c>
      <c r="I56" s="1179">
        <v>44196</v>
      </c>
      <c r="J56" s="421">
        <v>20000</v>
      </c>
      <c r="K56" s="1176" t="s">
        <v>52</v>
      </c>
      <c r="L56" s="1176" t="s">
        <v>1117</v>
      </c>
      <c r="M56" s="421">
        <v>20000</v>
      </c>
      <c r="N56" s="421">
        <v>20000</v>
      </c>
      <c r="O56" s="421">
        <v>0</v>
      </c>
      <c r="P56" s="1176" t="s">
        <v>1298</v>
      </c>
      <c r="Q56" s="1176">
        <v>0</v>
      </c>
      <c r="R56" s="1176">
        <v>1</v>
      </c>
      <c r="S56" s="1176">
        <v>1</v>
      </c>
      <c r="T56" s="1176" t="s">
        <v>1114</v>
      </c>
    </row>
    <row r="57" spans="1:20" ht="50" customHeight="1">
      <c r="A57" s="1176">
        <v>5</v>
      </c>
      <c r="B57" s="1176">
        <v>5.3</v>
      </c>
      <c r="C57" s="1176">
        <v>1</v>
      </c>
      <c r="D57" s="1176" t="s">
        <v>1299</v>
      </c>
      <c r="E57" s="1176" t="s">
        <v>223</v>
      </c>
      <c r="F57" s="421" t="s">
        <v>6</v>
      </c>
      <c r="G57" s="1176" t="s">
        <v>1300</v>
      </c>
      <c r="H57" s="1176"/>
      <c r="I57" s="1179">
        <v>44196</v>
      </c>
      <c r="J57" s="421">
        <v>5000</v>
      </c>
      <c r="K57" s="1176" t="s">
        <v>52</v>
      </c>
      <c r="L57" s="1176" t="s">
        <v>1301</v>
      </c>
      <c r="M57" s="421">
        <v>5000</v>
      </c>
      <c r="N57" s="421">
        <v>5000</v>
      </c>
      <c r="O57" s="421">
        <v>0</v>
      </c>
      <c r="P57" s="1176" t="s">
        <v>1302</v>
      </c>
      <c r="Q57" s="1176">
        <v>0</v>
      </c>
      <c r="R57" s="1176">
        <v>0</v>
      </c>
      <c r="S57" s="1176">
        <v>2</v>
      </c>
      <c r="T57" s="1176" t="s">
        <v>1114</v>
      </c>
    </row>
    <row r="58" spans="1:20" ht="50" customHeight="1">
      <c r="A58" s="1176">
        <v>5</v>
      </c>
      <c r="B58" s="1176">
        <v>5.2</v>
      </c>
      <c r="C58" s="1176">
        <v>1</v>
      </c>
      <c r="D58" s="1176" t="s">
        <v>1303</v>
      </c>
      <c r="E58" s="1176" t="s">
        <v>1304</v>
      </c>
      <c r="F58" s="421" t="s">
        <v>6</v>
      </c>
      <c r="G58" s="1176" t="s">
        <v>1207</v>
      </c>
      <c r="H58" s="1179">
        <v>43101</v>
      </c>
      <c r="I58" s="1179">
        <v>44196</v>
      </c>
      <c r="J58" s="421">
        <v>5000</v>
      </c>
      <c r="K58" s="1176" t="s">
        <v>52</v>
      </c>
      <c r="L58" s="1176" t="s">
        <v>1305</v>
      </c>
      <c r="M58" s="421">
        <v>5000</v>
      </c>
      <c r="N58" s="421">
        <v>5000</v>
      </c>
      <c r="O58" s="421">
        <v>0</v>
      </c>
      <c r="P58" s="1176" t="s">
        <v>1306</v>
      </c>
      <c r="Q58" s="1176">
        <v>0</v>
      </c>
      <c r="R58" s="1176">
        <v>0</v>
      </c>
      <c r="S58" s="1176">
        <v>1</v>
      </c>
      <c r="T58" s="1176" t="s">
        <v>1114</v>
      </c>
    </row>
    <row r="59" spans="1:20" s="1182" customFormat="1" ht="50" customHeight="1">
      <c r="A59" s="1180">
        <v>5</v>
      </c>
      <c r="B59" s="1180">
        <v>5.3</v>
      </c>
      <c r="C59" s="1180">
        <v>1</v>
      </c>
      <c r="D59" s="1180" t="s">
        <v>1307</v>
      </c>
      <c r="E59" s="1180" t="s">
        <v>204</v>
      </c>
      <c r="F59" s="832" t="s">
        <v>6</v>
      </c>
      <c r="G59" s="1180" t="s">
        <v>1308</v>
      </c>
      <c r="H59" s="1181">
        <v>43101</v>
      </c>
      <c r="I59" s="1181">
        <v>44196</v>
      </c>
      <c r="J59" s="832">
        <v>5000</v>
      </c>
      <c r="K59" s="1180" t="s">
        <v>52</v>
      </c>
      <c r="L59" s="1180" t="s">
        <v>1309</v>
      </c>
      <c r="M59" s="832">
        <v>5000</v>
      </c>
      <c r="N59" s="832">
        <v>5000</v>
      </c>
      <c r="O59" s="832">
        <v>0</v>
      </c>
      <c r="P59" s="1180" t="s">
        <v>1310</v>
      </c>
      <c r="Q59" s="1180">
        <v>0</v>
      </c>
      <c r="R59" s="1180">
        <v>0</v>
      </c>
      <c r="S59" s="1180">
        <v>1</v>
      </c>
      <c r="T59" s="1180" t="s">
        <v>1114</v>
      </c>
    </row>
    <row r="60" spans="1:20" ht="22" customHeight="1">
      <c r="A60" s="1191"/>
      <c r="B60" s="1191"/>
      <c r="C60" s="1191"/>
      <c r="D60" s="1191"/>
      <c r="E60" s="1191"/>
      <c r="F60" s="562"/>
      <c r="G60" s="1191"/>
      <c r="H60" s="1192"/>
      <c r="I60" s="1193"/>
      <c r="J60" s="562"/>
      <c r="K60" s="1191"/>
      <c r="L60" s="1645" t="s">
        <v>91</v>
      </c>
      <c r="M60" s="1646"/>
      <c r="N60" s="408">
        <f>SUM(N7:N59)</f>
        <v>715000</v>
      </c>
      <c r="O60" s="562">
        <f>SUM(O7:O59)</f>
        <v>0</v>
      </c>
      <c r="P60" s="1191"/>
      <c r="Q60" s="1191"/>
      <c r="R60" s="1191"/>
      <c r="S60" s="1191"/>
      <c r="T60" s="1191"/>
    </row>
    <row r="61" spans="1:20" ht="22" customHeight="1">
      <c r="A61" s="1172" t="s">
        <v>7</v>
      </c>
      <c r="B61" s="1176"/>
      <c r="C61" s="1176"/>
      <c r="D61" s="1176"/>
      <c r="E61" s="1176"/>
      <c r="F61" s="421"/>
      <c r="G61" s="1176"/>
      <c r="H61" s="1179"/>
      <c r="I61" s="1179"/>
      <c r="J61" s="421"/>
      <c r="K61" s="1176"/>
      <c r="L61" s="1176"/>
      <c r="M61" s="421"/>
      <c r="N61" s="421"/>
      <c r="O61" s="421">
        <f>SUM(O7:O59)</f>
        <v>0</v>
      </c>
      <c r="P61" s="1176"/>
      <c r="Q61" s="1176"/>
      <c r="R61" s="1176"/>
      <c r="S61" s="1176"/>
      <c r="T61" s="1176"/>
    </row>
    <row r="62" spans="1:20" ht="50" customHeight="1">
      <c r="A62" s="1176">
        <v>5</v>
      </c>
      <c r="B62" s="1176">
        <v>5.3</v>
      </c>
      <c r="C62" s="1176">
        <v>2</v>
      </c>
      <c r="D62" s="1176" t="s">
        <v>1311</v>
      </c>
      <c r="E62" s="1176" t="s">
        <v>1312</v>
      </c>
      <c r="F62" s="421" t="s">
        <v>7</v>
      </c>
      <c r="G62" s="1176" t="s">
        <v>1313</v>
      </c>
      <c r="H62" s="1179">
        <v>43101</v>
      </c>
      <c r="I62" s="1179">
        <v>44561</v>
      </c>
      <c r="J62" s="421">
        <v>20000</v>
      </c>
      <c r="K62" s="1176" t="s">
        <v>52</v>
      </c>
      <c r="L62" s="1176" t="s">
        <v>1314</v>
      </c>
      <c r="M62" s="421">
        <v>20000</v>
      </c>
      <c r="N62" s="421">
        <v>20000</v>
      </c>
      <c r="O62" s="421">
        <v>0</v>
      </c>
      <c r="P62" s="1176" t="s">
        <v>1315</v>
      </c>
      <c r="Q62" s="1176">
        <v>0</v>
      </c>
      <c r="R62" s="1176">
        <v>0</v>
      </c>
      <c r="S62" s="1176">
        <v>2</v>
      </c>
      <c r="T62" s="1176" t="s">
        <v>1114</v>
      </c>
    </row>
    <row r="63" spans="1:20" ht="50" customHeight="1">
      <c r="A63" s="1176">
        <v>5</v>
      </c>
      <c r="B63" s="1176">
        <v>5.2</v>
      </c>
      <c r="C63" s="1176">
        <v>1</v>
      </c>
      <c r="D63" s="1176" t="s">
        <v>1316</v>
      </c>
      <c r="E63" s="1176" t="s">
        <v>915</v>
      </c>
      <c r="F63" s="421" t="s">
        <v>7</v>
      </c>
      <c r="G63" s="1176" t="s">
        <v>1317</v>
      </c>
      <c r="H63" s="1179">
        <v>42370</v>
      </c>
      <c r="I63" s="1179">
        <v>44561</v>
      </c>
      <c r="J63" s="421">
        <v>10000</v>
      </c>
      <c r="K63" s="1176" t="s">
        <v>52</v>
      </c>
      <c r="L63" s="1176" t="s">
        <v>1318</v>
      </c>
      <c r="M63" s="421">
        <v>10000</v>
      </c>
      <c r="N63" s="421">
        <v>10000</v>
      </c>
      <c r="O63" s="421">
        <v>0</v>
      </c>
      <c r="P63" s="1176" t="s">
        <v>1319</v>
      </c>
      <c r="Q63" s="1176">
        <v>1</v>
      </c>
      <c r="R63" s="1176">
        <v>0</v>
      </c>
      <c r="S63" s="1176">
        <v>2</v>
      </c>
      <c r="T63" s="1176" t="s">
        <v>1114</v>
      </c>
    </row>
    <row r="64" spans="1:20" ht="50" customHeight="1">
      <c r="A64" s="1176">
        <v>5</v>
      </c>
      <c r="B64" s="1176">
        <v>5.2</v>
      </c>
      <c r="C64" s="1176">
        <v>1</v>
      </c>
      <c r="D64" s="1194" t="s">
        <v>1320</v>
      </c>
      <c r="E64" s="1176" t="s">
        <v>915</v>
      </c>
      <c r="F64" s="421" t="s">
        <v>7</v>
      </c>
      <c r="G64" s="1176" t="s">
        <v>1321</v>
      </c>
      <c r="H64" s="1179">
        <v>43101</v>
      </c>
      <c r="I64" s="1179">
        <v>44197</v>
      </c>
      <c r="J64" s="421">
        <v>22000</v>
      </c>
      <c r="K64" s="1176" t="s">
        <v>52</v>
      </c>
      <c r="L64" s="1176" t="s">
        <v>1322</v>
      </c>
      <c r="M64" s="421">
        <v>22000</v>
      </c>
      <c r="N64" s="421">
        <v>22000</v>
      </c>
      <c r="O64" s="421">
        <v>0</v>
      </c>
      <c r="P64" s="1176" t="s">
        <v>1323</v>
      </c>
      <c r="Q64" s="1176">
        <v>0</v>
      </c>
      <c r="R64" s="1176">
        <v>0</v>
      </c>
      <c r="S64" s="1176">
        <v>2</v>
      </c>
      <c r="T64" s="1176" t="s">
        <v>1114</v>
      </c>
    </row>
    <row r="65" spans="1:25" ht="50" customHeight="1">
      <c r="A65" s="1176">
        <v>5</v>
      </c>
      <c r="B65" s="1176">
        <v>5.2</v>
      </c>
      <c r="C65" s="1176">
        <v>1</v>
      </c>
      <c r="D65" s="1180" t="s">
        <v>1324</v>
      </c>
      <c r="E65" s="1176" t="s">
        <v>921</v>
      </c>
      <c r="F65" s="421" t="s">
        <v>7</v>
      </c>
      <c r="G65" s="1176" t="s">
        <v>1317</v>
      </c>
      <c r="H65" s="1179">
        <v>43101</v>
      </c>
      <c r="I65" s="1179">
        <v>44197</v>
      </c>
      <c r="J65" s="421">
        <v>10000</v>
      </c>
      <c r="K65" s="1176" t="s">
        <v>52</v>
      </c>
      <c r="L65" s="1176" t="s">
        <v>1117</v>
      </c>
      <c r="M65" s="421">
        <v>10000</v>
      </c>
      <c r="N65" s="421">
        <v>10000</v>
      </c>
      <c r="O65" s="421">
        <v>0</v>
      </c>
      <c r="P65" s="1176" t="s">
        <v>1325</v>
      </c>
      <c r="Q65" s="1176">
        <v>0</v>
      </c>
      <c r="R65" s="1176">
        <v>0</v>
      </c>
      <c r="S65" s="1176">
        <v>2</v>
      </c>
      <c r="T65" s="1176" t="s">
        <v>1326</v>
      </c>
    </row>
    <row r="66" spans="1:25" ht="50" customHeight="1">
      <c r="A66" s="1176">
        <v>5</v>
      </c>
      <c r="B66" s="1176">
        <v>5.2</v>
      </c>
      <c r="C66" s="1176">
        <v>1</v>
      </c>
      <c r="D66" s="1180" t="s">
        <v>1327</v>
      </c>
      <c r="E66" s="1176" t="s">
        <v>921</v>
      </c>
      <c r="F66" s="421" t="s">
        <v>7</v>
      </c>
      <c r="G66" s="1176" t="s">
        <v>1317</v>
      </c>
      <c r="H66" s="1179">
        <v>43101</v>
      </c>
      <c r="I66" s="1179">
        <v>44197</v>
      </c>
      <c r="J66" s="421">
        <v>5000</v>
      </c>
      <c r="K66" s="1176" t="s">
        <v>52</v>
      </c>
      <c r="L66" s="1176" t="s">
        <v>1117</v>
      </c>
      <c r="M66" s="421">
        <f>7000</f>
        <v>7000</v>
      </c>
      <c r="N66" s="421">
        <v>7000</v>
      </c>
      <c r="O66" s="421">
        <v>0</v>
      </c>
      <c r="P66" s="1176" t="s">
        <v>1325</v>
      </c>
      <c r="Q66" s="1176">
        <v>0</v>
      </c>
      <c r="R66" s="1176">
        <v>0</v>
      </c>
      <c r="S66" s="1176">
        <v>2</v>
      </c>
      <c r="T66" s="1176" t="s">
        <v>1326</v>
      </c>
    </row>
    <row r="67" spans="1:25" ht="50" customHeight="1">
      <c r="A67" s="1176">
        <v>5</v>
      </c>
      <c r="B67" s="1176">
        <v>5.2</v>
      </c>
      <c r="C67" s="1176">
        <v>1</v>
      </c>
      <c r="D67" s="1180" t="s">
        <v>1328</v>
      </c>
      <c r="E67" s="1176" t="s">
        <v>921</v>
      </c>
      <c r="F67" s="421" t="s">
        <v>7</v>
      </c>
      <c r="G67" s="1176" t="s">
        <v>1317</v>
      </c>
      <c r="H67" s="1179">
        <v>43101</v>
      </c>
      <c r="I67" s="1179">
        <v>44197</v>
      </c>
      <c r="J67" s="421">
        <v>5000</v>
      </c>
      <c r="K67" s="1176" t="s">
        <v>52</v>
      </c>
      <c r="L67" s="1176" t="s">
        <v>1117</v>
      </c>
      <c r="M67" s="421">
        <v>7000</v>
      </c>
      <c r="N67" s="421">
        <v>7000</v>
      </c>
      <c r="O67" s="421">
        <v>0</v>
      </c>
      <c r="P67" s="1176" t="s">
        <v>926</v>
      </c>
      <c r="Q67" s="1176">
        <v>0</v>
      </c>
      <c r="R67" s="1176">
        <v>0</v>
      </c>
      <c r="S67" s="1176">
        <v>2</v>
      </c>
      <c r="T67" s="1176" t="s">
        <v>1329</v>
      </c>
    </row>
    <row r="68" spans="1:25" ht="50" customHeight="1">
      <c r="A68" s="1176">
        <v>5</v>
      </c>
      <c r="B68" s="1176">
        <v>5.2</v>
      </c>
      <c r="C68" s="1176">
        <v>1</v>
      </c>
      <c r="D68" s="1180" t="s">
        <v>1330</v>
      </c>
      <c r="E68" s="1176" t="s">
        <v>921</v>
      </c>
      <c r="F68" s="421" t="s">
        <v>7</v>
      </c>
      <c r="G68" s="1176" t="s">
        <v>1317</v>
      </c>
      <c r="H68" s="1179">
        <v>43101</v>
      </c>
      <c r="I68" s="1179">
        <v>44197</v>
      </c>
      <c r="J68" s="421">
        <v>5000</v>
      </c>
      <c r="K68" s="1176" t="s">
        <v>52</v>
      </c>
      <c r="L68" s="1176" t="s">
        <v>1117</v>
      </c>
      <c r="M68" s="421">
        <v>7000</v>
      </c>
      <c r="N68" s="421">
        <v>7000</v>
      </c>
      <c r="O68" s="421">
        <v>0</v>
      </c>
      <c r="P68" s="1176" t="s">
        <v>1331</v>
      </c>
      <c r="Q68" s="1176">
        <v>1</v>
      </c>
      <c r="R68" s="1176">
        <v>0</v>
      </c>
      <c r="S68" s="1176">
        <v>2</v>
      </c>
      <c r="T68" s="1176" t="s">
        <v>1332</v>
      </c>
    </row>
    <row r="69" spans="1:25" ht="18.5" customHeight="1">
      <c r="A69" s="1191"/>
      <c r="B69" s="1191"/>
      <c r="C69" s="1191"/>
      <c r="D69" s="1195"/>
      <c r="E69" s="1191"/>
      <c r="F69" s="562"/>
      <c r="G69" s="1191"/>
      <c r="H69" s="1192"/>
      <c r="I69" s="1193"/>
      <c r="J69" s="562"/>
      <c r="K69" s="1191"/>
      <c r="L69" s="1645" t="s">
        <v>98</v>
      </c>
      <c r="M69" s="1646"/>
      <c r="N69" s="408">
        <f>SUM(N62:N68)</f>
        <v>83000</v>
      </c>
      <c r="O69" s="562">
        <v>0</v>
      </c>
      <c r="P69" s="1191"/>
      <c r="Q69" s="1191"/>
      <c r="R69" s="1191"/>
      <c r="S69" s="1191"/>
      <c r="T69" s="1191"/>
    </row>
    <row r="70" spans="1:25" ht="21" customHeight="1">
      <c r="A70" s="1172" t="s">
        <v>9</v>
      </c>
      <c r="B70" s="1176"/>
      <c r="C70" s="1176"/>
      <c r="D70" s="1194"/>
      <c r="E70" s="1176"/>
      <c r="F70" s="421"/>
      <c r="G70" s="1176"/>
      <c r="H70" s="1179"/>
      <c r="I70" s="1179"/>
      <c r="J70" s="421"/>
      <c r="K70" s="1176"/>
      <c r="L70" s="1176"/>
      <c r="M70" s="421"/>
      <c r="N70" s="421"/>
      <c r="O70" s="421"/>
      <c r="P70" s="1176"/>
      <c r="Q70" s="1176"/>
      <c r="R70" s="1176"/>
      <c r="S70" s="1176"/>
      <c r="T70" s="1176"/>
    </row>
    <row r="71" spans="1:25" ht="50" customHeight="1">
      <c r="A71" s="1185">
        <v>5</v>
      </c>
      <c r="B71" s="1176">
        <v>5.0999999999999996</v>
      </c>
      <c r="C71" s="1176">
        <v>1</v>
      </c>
      <c r="D71" s="1176" t="s">
        <v>1333</v>
      </c>
      <c r="E71" s="1176" t="s">
        <v>992</v>
      </c>
      <c r="F71" s="421" t="s">
        <v>9</v>
      </c>
      <c r="G71" s="1176" t="s">
        <v>1334</v>
      </c>
      <c r="H71" s="1179">
        <v>43101</v>
      </c>
      <c r="I71" s="1179">
        <v>44196</v>
      </c>
      <c r="J71" s="421">
        <v>20000</v>
      </c>
      <c r="K71" s="1176" t="s">
        <v>52</v>
      </c>
      <c r="L71" s="1176" t="s">
        <v>1335</v>
      </c>
      <c r="M71" s="421">
        <v>20000</v>
      </c>
      <c r="N71" s="421">
        <v>20000</v>
      </c>
      <c r="O71" s="421">
        <v>0</v>
      </c>
      <c r="P71" s="1176" t="s">
        <v>1336</v>
      </c>
      <c r="Q71" s="1176">
        <v>0</v>
      </c>
      <c r="R71" s="1176">
        <v>0</v>
      </c>
      <c r="S71" s="1176">
        <v>2</v>
      </c>
      <c r="T71" s="1176" t="s">
        <v>1114</v>
      </c>
    </row>
    <row r="72" spans="1:25" ht="50" customHeight="1">
      <c r="A72" s="1176">
        <v>5</v>
      </c>
      <c r="B72" s="1176">
        <v>5.2</v>
      </c>
      <c r="C72" s="1176">
        <v>1</v>
      </c>
      <c r="D72" s="1176" t="s">
        <v>1337</v>
      </c>
      <c r="E72" s="1176" t="s">
        <v>992</v>
      </c>
      <c r="F72" s="421" t="s">
        <v>9</v>
      </c>
      <c r="G72" s="1176" t="s">
        <v>1334</v>
      </c>
      <c r="H72" s="1179">
        <v>43101</v>
      </c>
      <c r="I72" s="1179" t="s">
        <v>1085</v>
      </c>
      <c r="J72" s="421">
        <v>20000</v>
      </c>
      <c r="K72" s="1176" t="s">
        <v>52</v>
      </c>
      <c r="L72" s="1176" t="s">
        <v>1338</v>
      </c>
      <c r="M72" s="421">
        <v>20000</v>
      </c>
      <c r="N72" s="421">
        <v>20000</v>
      </c>
      <c r="O72" s="421">
        <v>0</v>
      </c>
      <c r="P72" s="1176" t="s">
        <v>1339</v>
      </c>
      <c r="Q72" s="1176">
        <v>0</v>
      </c>
      <c r="R72" s="1176">
        <v>0</v>
      </c>
      <c r="S72" s="1176">
        <v>2</v>
      </c>
      <c r="T72" s="1176" t="s">
        <v>1114</v>
      </c>
    </row>
    <row r="73" spans="1:25" ht="50" customHeight="1">
      <c r="A73" s="1176">
        <v>5</v>
      </c>
      <c r="B73" s="1176">
        <v>5.2</v>
      </c>
      <c r="C73" s="1176">
        <v>1</v>
      </c>
      <c r="D73" s="1176" t="s">
        <v>1340</v>
      </c>
      <c r="E73" s="1176" t="s">
        <v>992</v>
      </c>
      <c r="F73" s="421" t="s">
        <v>9</v>
      </c>
      <c r="G73" s="1176" t="s">
        <v>1334</v>
      </c>
      <c r="H73" s="1179">
        <v>43101</v>
      </c>
      <c r="I73" s="1179" t="s">
        <v>1085</v>
      </c>
      <c r="J73" s="421">
        <v>20000</v>
      </c>
      <c r="K73" s="1176" t="s">
        <v>52</v>
      </c>
      <c r="L73" s="1176" t="s">
        <v>1338</v>
      </c>
      <c r="M73" s="421">
        <v>20000</v>
      </c>
      <c r="N73" s="421">
        <v>20000</v>
      </c>
      <c r="O73" s="421">
        <v>0</v>
      </c>
      <c r="P73" s="1176" t="s">
        <v>1341</v>
      </c>
      <c r="Q73" s="1176">
        <v>1</v>
      </c>
      <c r="R73" s="1176">
        <v>0</v>
      </c>
      <c r="S73" s="1176">
        <v>2</v>
      </c>
      <c r="T73" s="1176" t="s">
        <v>1114</v>
      </c>
    </row>
    <row r="74" spans="1:25" ht="50" customHeight="1">
      <c r="A74" s="1176">
        <v>5</v>
      </c>
      <c r="B74" s="1176">
        <v>5.3</v>
      </c>
      <c r="C74" s="1176">
        <v>1</v>
      </c>
      <c r="D74" s="1176" t="s">
        <v>1342</v>
      </c>
      <c r="E74" s="1176" t="s">
        <v>992</v>
      </c>
      <c r="F74" s="421" t="s">
        <v>9</v>
      </c>
      <c r="G74" s="1176" t="s">
        <v>1334</v>
      </c>
      <c r="H74" s="1179">
        <v>43102</v>
      </c>
      <c r="I74" s="1179" t="s">
        <v>1085</v>
      </c>
      <c r="J74" s="421">
        <v>20000</v>
      </c>
      <c r="K74" s="1176" t="s">
        <v>52</v>
      </c>
      <c r="L74" s="1176" t="s">
        <v>1343</v>
      </c>
      <c r="M74" s="421">
        <v>20000</v>
      </c>
      <c r="N74" s="421">
        <v>20000</v>
      </c>
      <c r="O74" s="421">
        <v>0</v>
      </c>
      <c r="P74" s="1176" t="s">
        <v>1344</v>
      </c>
      <c r="Q74" s="1176">
        <v>0</v>
      </c>
      <c r="R74" s="1176">
        <v>0</v>
      </c>
      <c r="S74" s="1176">
        <v>2</v>
      </c>
      <c r="T74" s="1176" t="s">
        <v>1114</v>
      </c>
      <c r="U74" s="1196"/>
      <c r="V74" s="1196"/>
      <c r="W74" s="1196"/>
      <c r="X74" s="1196"/>
      <c r="Y74" s="1196"/>
    </row>
    <row r="75" spans="1:25" ht="50" customHeight="1">
      <c r="A75" s="1176">
        <v>5</v>
      </c>
      <c r="B75" s="1176">
        <v>5.0999999999999996</v>
      </c>
      <c r="C75" s="1176">
        <v>2</v>
      </c>
      <c r="D75" s="1176" t="s">
        <v>1345</v>
      </c>
      <c r="E75" s="1176" t="s">
        <v>954</v>
      </c>
      <c r="F75" s="421" t="s">
        <v>9</v>
      </c>
      <c r="G75" s="1176" t="s">
        <v>1346</v>
      </c>
      <c r="H75" s="1179">
        <v>43101</v>
      </c>
      <c r="I75" s="1179">
        <v>44197</v>
      </c>
      <c r="J75" s="421">
        <v>10000</v>
      </c>
      <c r="K75" s="1176" t="s">
        <v>52</v>
      </c>
      <c r="L75" s="1176" t="s">
        <v>1117</v>
      </c>
      <c r="M75" s="421">
        <v>10000</v>
      </c>
      <c r="N75" s="421">
        <v>10000</v>
      </c>
      <c r="O75" s="421">
        <v>0</v>
      </c>
      <c r="P75" s="1176" t="s">
        <v>1347</v>
      </c>
      <c r="Q75" s="1176">
        <v>2</v>
      </c>
      <c r="R75" s="1176">
        <v>2</v>
      </c>
      <c r="S75" s="1176">
        <v>1</v>
      </c>
      <c r="T75" s="1176" t="s">
        <v>1114</v>
      </c>
    </row>
    <row r="76" spans="1:25" ht="50" customHeight="1">
      <c r="A76" s="1176">
        <v>5</v>
      </c>
      <c r="B76" s="1176">
        <v>5.0999999999999996</v>
      </c>
      <c r="C76" s="1176">
        <v>2</v>
      </c>
      <c r="D76" s="1176" t="s">
        <v>1348</v>
      </c>
      <c r="E76" s="1176" t="s">
        <v>954</v>
      </c>
      <c r="F76" s="421" t="s">
        <v>9</v>
      </c>
      <c r="G76" s="1176" t="s">
        <v>1349</v>
      </c>
      <c r="H76" s="1179">
        <v>43101</v>
      </c>
      <c r="I76" s="1179">
        <v>44197</v>
      </c>
      <c r="J76" s="421">
        <v>6000</v>
      </c>
      <c r="K76" s="1176" t="s">
        <v>52</v>
      </c>
      <c r="L76" s="1176" t="s">
        <v>1117</v>
      </c>
      <c r="M76" s="421">
        <v>10000</v>
      </c>
      <c r="N76" s="421">
        <v>10000</v>
      </c>
      <c r="O76" s="421">
        <v>0</v>
      </c>
      <c r="P76" s="1176" t="s">
        <v>1350</v>
      </c>
      <c r="Q76" s="1176">
        <v>2</v>
      </c>
      <c r="R76" s="1176">
        <v>2</v>
      </c>
      <c r="S76" s="1176">
        <v>1</v>
      </c>
      <c r="T76" s="1176" t="s">
        <v>1114</v>
      </c>
    </row>
    <row r="77" spans="1:25" ht="50" customHeight="1">
      <c r="A77" s="1176">
        <v>5</v>
      </c>
      <c r="B77" s="1176">
        <v>5.3</v>
      </c>
      <c r="C77" s="1176">
        <v>1</v>
      </c>
      <c r="D77" s="1176" t="s">
        <v>1351</v>
      </c>
      <c r="E77" s="1176" t="s">
        <v>1352</v>
      </c>
      <c r="F77" s="421" t="s">
        <v>9</v>
      </c>
      <c r="G77" s="1176" t="s">
        <v>1353</v>
      </c>
      <c r="H77" s="1179">
        <v>43101</v>
      </c>
      <c r="I77" s="1179">
        <v>44196</v>
      </c>
      <c r="J77" s="421">
        <v>12000</v>
      </c>
      <c r="K77" s="1176" t="s">
        <v>52</v>
      </c>
      <c r="L77" s="1176" t="s">
        <v>1343</v>
      </c>
      <c r="M77" s="421">
        <v>12000</v>
      </c>
      <c r="N77" s="421">
        <v>12000</v>
      </c>
      <c r="O77" s="421">
        <v>0</v>
      </c>
      <c r="P77" s="1176" t="s">
        <v>1354</v>
      </c>
      <c r="Q77" s="1176">
        <v>0</v>
      </c>
      <c r="R77" s="1176">
        <v>0</v>
      </c>
      <c r="S77" s="1176">
        <v>2</v>
      </c>
      <c r="T77" s="1176" t="s">
        <v>1114</v>
      </c>
    </row>
    <row r="78" spans="1:25" ht="18" customHeight="1">
      <c r="A78" s="1191"/>
      <c r="B78" s="1191"/>
      <c r="C78" s="1191"/>
      <c r="D78" s="1191"/>
      <c r="E78" s="1191"/>
      <c r="F78" s="562"/>
      <c r="G78" s="1191"/>
      <c r="H78" s="1192"/>
      <c r="I78" s="1193"/>
      <c r="J78" s="562"/>
      <c r="K78" s="1191"/>
      <c r="L78" s="1191"/>
      <c r="M78" s="1197" t="s">
        <v>124</v>
      </c>
      <c r="N78" s="408">
        <f>SUM(N71:N77)</f>
        <v>112000</v>
      </c>
      <c r="O78" s="562">
        <v>0</v>
      </c>
      <c r="P78" s="1191"/>
      <c r="Q78" s="1191"/>
      <c r="R78" s="1191"/>
      <c r="S78" s="1191"/>
      <c r="T78" s="1191"/>
    </row>
    <row r="79" spans="1:25" ht="20" customHeight="1">
      <c r="A79" s="1172" t="s">
        <v>12</v>
      </c>
      <c r="B79" s="1176"/>
      <c r="C79" s="1176"/>
      <c r="D79" s="1176"/>
      <c r="E79" s="1176"/>
      <c r="F79" s="421"/>
      <c r="G79" s="1176"/>
      <c r="H79" s="1179"/>
      <c r="I79" s="1179"/>
      <c r="J79" s="421"/>
      <c r="K79" s="1176"/>
      <c r="L79" s="1176"/>
      <c r="M79" s="421"/>
      <c r="N79" s="421"/>
      <c r="O79" s="421"/>
      <c r="P79" s="1176"/>
      <c r="Q79" s="1176"/>
      <c r="R79" s="1176"/>
      <c r="S79" s="1176"/>
      <c r="T79" s="1176"/>
    </row>
    <row r="80" spans="1:25" ht="50" customHeight="1">
      <c r="A80" s="1185">
        <v>5</v>
      </c>
      <c r="B80" s="1176">
        <v>5.0999999999999996</v>
      </c>
      <c r="C80" s="1176">
        <v>2</v>
      </c>
      <c r="D80" s="1176" t="s">
        <v>1033</v>
      </c>
      <c r="E80" s="1176" t="s">
        <v>1034</v>
      </c>
      <c r="F80" s="421" t="s">
        <v>12</v>
      </c>
      <c r="G80" s="1176"/>
      <c r="H80" s="1179">
        <v>43466</v>
      </c>
      <c r="I80" s="1179">
        <v>44561</v>
      </c>
      <c r="J80" s="421">
        <v>10000</v>
      </c>
      <c r="K80" s="1176" t="s">
        <v>52</v>
      </c>
      <c r="L80" s="1176" t="s">
        <v>1117</v>
      </c>
      <c r="M80" s="421">
        <v>10000</v>
      </c>
      <c r="N80" s="421">
        <v>10000</v>
      </c>
      <c r="O80" s="421">
        <v>0</v>
      </c>
      <c r="P80" s="1198" t="s">
        <v>1355</v>
      </c>
      <c r="Q80" s="1176">
        <v>0</v>
      </c>
      <c r="R80" s="1176">
        <v>0</v>
      </c>
      <c r="S80" s="1176">
        <v>1</v>
      </c>
      <c r="T80" s="1176" t="s">
        <v>1114</v>
      </c>
    </row>
    <row r="81" spans="1:20" ht="50" customHeight="1">
      <c r="A81" s="1185">
        <v>5</v>
      </c>
      <c r="B81" s="1176">
        <v>5.2</v>
      </c>
      <c r="C81" s="1176">
        <v>1</v>
      </c>
      <c r="D81" s="1176" t="s">
        <v>1356</v>
      </c>
      <c r="E81" s="1176" t="s">
        <v>1357</v>
      </c>
      <c r="F81" s="421" t="s">
        <v>12</v>
      </c>
      <c r="G81" s="1176" t="s">
        <v>12</v>
      </c>
      <c r="H81" s="1179">
        <v>43466</v>
      </c>
      <c r="I81" s="1179">
        <v>44561</v>
      </c>
      <c r="J81" s="421">
        <v>15000</v>
      </c>
      <c r="K81" s="1176" t="s">
        <v>52</v>
      </c>
      <c r="L81" s="1176" t="s">
        <v>1358</v>
      </c>
      <c r="M81" s="421">
        <v>15000</v>
      </c>
      <c r="N81" s="421">
        <v>15000</v>
      </c>
      <c r="O81" s="421">
        <v>0</v>
      </c>
      <c r="P81" s="1199" t="s">
        <v>1359</v>
      </c>
      <c r="Q81" s="1176">
        <v>0</v>
      </c>
      <c r="R81" s="1176">
        <v>0</v>
      </c>
      <c r="S81" s="1176">
        <v>1</v>
      </c>
      <c r="T81" s="1176" t="s">
        <v>1114</v>
      </c>
    </row>
    <row r="82" spans="1:20" ht="50" customHeight="1">
      <c r="A82" s="1185">
        <v>5</v>
      </c>
      <c r="B82" s="1176" t="s">
        <v>1360</v>
      </c>
      <c r="C82" s="1176">
        <v>1</v>
      </c>
      <c r="D82" s="1176" t="s">
        <v>1361</v>
      </c>
      <c r="E82" s="1176" t="s">
        <v>1035</v>
      </c>
      <c r="F82" s="421" t="s">
        <v>12</v>
      </c>
      <c r="G82" s="1176" t="s">
        <v>1362</v>
      </c>
      <c r="H82" s="1179">
        <v>43466</v>
      </c>
      <c r="I82" s="1179">
        <v>44561</v>
      </c>
      <c r="J82" s="421">
        <v>45000</v>
      </c>
      <c r="K82" s="1176" t="s">
        <v>52</v>
      </c>
      <c r="L82" s="1176" t="s">
        <v>1363</v>
      </c>
      <c r="M82" s="421">
        <v>40000</v>
      </c>
      <c r="N82" s="421">
        <v>40000</v>
      </c>
      <c r="O82" s="421">
        <v>0</v>
      </c>
      <c r="P82" s="1176" t="s">
        <v>1364</v>
      </c>
      <c r="Q82" s="1176">
        <v>0</v>
      </c>
      <c r="R82" s="1176">
        <v>0</v>
      </c>
      <c r="S82" s="1176">
        <v>1</v>
      </c>
      <c r="T82" s="1176" t="s">
        <v>1114</v>
      </c>
    </row>
    <row r="83" spans="1:20" ht="21" customHeight="1">
      <c r="A83" s="1200"/>
      <c r="B83" s="1191"/>
      <c r="C83" s="1191"/>
      <c r="D83" s="1191"/>
      <c r="E83" s="1191"/>
      <c r="F83" s="562"/>
      <c r="G83" s="1191"/>
      <c r="H83" s="1192"/>
      <c r="I83" s="1193"/>
      <c r="J83" s="562"/>
      <c r="K83" s="1191"/>
      <c r="L83" s="1645" t="s">
        <v>432</v>
      </c>
      <c r="M83" s="1646"/>
      <c r="N83" s="408">
        <f>SUM(N80:N82)</f>
        <v>65000</v>
      </c>
      <c r="O83" s="562">
        <v>0</v>
      </c>
      <c r="P83" s="1191"/>
      <c r="Q83" s="1191"/>
      <c r="R83" s="1191"/>
      <c r="S83" s="1191"/>
      <c r="T83" s="1191"/>
    </row>
    <row r="84" spans="1:20" ht="21" customHeight="1">
      <c r="A84" s="1175" t="s">
        <v>13</v>
      </c>
      <c r="B84" s="1176"/>
      <c r="C84" s="1176"/>
      <c r="D84" s="1176"/>
      <c r="E84" s="1176"/>
      <c r="F84" s="421"/>
      <c r="G84" s="1176"/>
      <c r="H84" s="1179"/>
      <c r="I84" s="1179"/>
      <c r="J84" s="421"/>
      <c r="K84" s="1176"/>
      <c r="L84" s="1176"/>
      <c r="M84" s="421"/>
      <c r="N84" s="421"/>
      <c r="O84" s="421"/>
      <c r="P84" s="1176"/>
      <c r="Q84" s="1176"/>
      <c r="R84" s="1176"/>
      <c r="S84" s="1176"/>
      <c r="T84" s="1176"/>
    </row>
    <row r="85" spans="1:20" ht="50" customHeight="1">
      <c r="A85" s="1176">
        <v>5</v>
      </c>
      <c r="B85" s="1176">
        <v>5.2</v>
      </c>
      <c r="C85" s="1176">
        <v>1</v>
      </c>
      <c r="D85" s="1176" t="s">
        <v>1365</v>
      </c>
      <c r="E85" s="1176" t="s">
        <v>1366</v>
      </c>
      <c r="F85" s="421" t="s">
        <v>13</v>
      </c>
      <c r="G85" s="1176" t="s">
        <v>1367</v>
      </c>
      <c r="H85" s="1179">
        <v>43466</v>
      </c>
      <c r="I85" s="1179">
        <v>44561</v>
      </c>
      <c r="J85" s="421">
        <v>15000</v>
      </c>
      <c r="K85" s="1176" t="s">
        <v>52</v>
      </c>
      <c r="L85" s="1176" t="s">
        <v>1368</v>
      </c>
      <c r="M85" s="421">
        <v>13000</v>
      </c>
      <c r="N85" s="421">
        <v>13000</v>
      </c>
      <c r="O85" s="421">
        <v>0</v>
      </c>
      <c r="P85" s="1176" t="s">
        <v>1369</v>
      </c>
      <c r="Q85" s="1176"/>
      <c r="R85" s="1176"/>
      <c r="S85" s="1176"/>
      <c r="T85" s="1176"/>
    </row>
    <row r="86" spans="1:20" ht="50" customHeight="1">
      <c r="A86" s="1176">
        <v>5</v>
      </c>
      <c r="B86" s="1176">
        <v>5.0999999999999996</v>
      </c>
      <c r="C86" s="1176">
        <v>1</v>
      </c>
      <c r="D86" s="1176" t="s">
        <v>1370</v>
      </c>
      <c r="E86" s="1176" t="s">
        <v>1371</v>
      </c>
      <c r="F86" s="421" t="s">
        <v>13</v>
      </c>
      <c r="G86" s="1176" t="s">
        <v>1372</v>
      </c>
      <c r="H86" s="1179">
        <v>43466</v>
      </c>
      <c r="I86" s="1179">
        <v>44561</v>
      </c>
      <c r="J86" s="421">
        <v>15000</v>
      </c>
      <c r="K86" s="1176" t="s">
        <v>52</v>
      </c>
      <c r="L86" s="1176" t="s">
        <v>1117</v>
      </c>
      <c r="M86" s="421">
        <v>14000</v>
      </c>
      <c r="N86" s="421">
        <v>14000</v>
      </c>
      <c r="O86" s="421">
        <v>0</v>
      </c>
      <c r="P86" s="1176" t="s">
        <v>1373</v>
      </c>
      <c r="Q86" s="1176">
        <v>0</v>
      </c>
      <c r="R86" s="1176">
        <v>0</v>
      </c>
      <c r="S86" s="1176">
        <v>0</v>
      </c>
      <c r="T86" s="1176" t="s">
        <v>1374</v>
      </c>
    </row>
    <row r="87" spans="1:20" ht="50" customHeight="1">
      <c r="A87" s="1176">
        <v>5</v>
      </c>
      <c r="B87" s="1176">
        <v>5.0999999999999996</v>
      </c>
      <c r="C87" s="1176">
        <v>2</v>
      </c>
      <c r="D87" s="1176" t="s">
        <v>1375</v>
      </c>
      <c r="E87" s="1176" t="s">
        <v>1376</v>
      </c>
      <c r="F87" s="421" t="s">
        <v>13</v>
      </c>
      <c r="G87" s="1176" t="s">
        <v>1377</v>
      </c>
      <c r="H87" s="1179">
        <v>43466</v>
      </c>
      <c r="I87" s="1179">
        <v>44561</v>
      </c>
      <c r="J87" s="421">
        <v>15000</v>
      </c>
      <c r="K87" s="1176" t="s">
        <v>52</v>
      </c>
      <c r="L87" s="1176" t="s">
        <v>1378</v>
      </c>
      <c r="M87" s="421">
        <v>13000</v>
      </c>
      <c r="N87" s="421">
        <v>13000</v>
      </c>
      <c r="O87" s="421">
        <v>0</v>
      </c>
      <c r="P87" s="1176" t="s">
        <v>1379</v>
      </c>
      <c r="Q87" s="1176">
        <v>0</v>
      </c>
      <c r="R87" s="1176">
        <v>0</v>
      </c>
      <c r="S87" s="1176">
        <v>0</v>
      </c>
      <c r="T87" s="1176" t="s">
        <v>1380</v>
      </c>
    </row>
    <row r="88" spans="1:20" ht="20.5" customHeight="1">
      <c r="A88" s="1191"/>
      <c r="B88" s="1191"/>
      <c r="C88" s="1191"/>
      <c r="D88" s="1191"/>
      <c r="E88" s="1191"/>
      <c r="F88" s="562"/>
      <c r="G88" s="1191"/>
      <c r="H88" s="1191"/>
      <c r="I88" s="1201"/>
      <c r="J88" s="408"/>
      <c r="K88" s="1191"/>
      <c r="L88" s="1191"/>
      <c r="M88" s="1197" t="s">
        <v>449</v>
      </c>
      <c r="N88" s="408">
        <f>SUM(N85:N87)</f>
        <v>40000</v>
      </c>
      <c r="O88" s="562">
        <v>0</v>
      </c>
      <c r="P88" s="1191"/>
      <c r="Q88" s="1191"/>
      <c r="R88" s="1191"/>
      <c r="S88" s="1191"/>
      <c r="T88" s="1191"/>
    </row>
    <row r="89" spans="1:20" ht="16.5" customHeight="1">
      <c r="A89" s="1202"/>
      <c r="B89" s="1202"/>
      <c r="C89" s="1202"/>
      <c r="D89" s="1202"/>
      <c r="E89" s="1202"/>
      <c r="F89" s="1203"/>
      <c r="G89" s="1202"/>
      <c r="H89" s="1202"/>
      <c r="I89" s="1204"/>
      <c r="J89" s="1205"/>
      <c r="K89" s="1204"/>
      <c r="L89" s="1702" t="s">
        <v>1099</v>
      </c>
      <c r="M89" s="1703"/>
      <c r="N89" s="1206">
        <f>N60+N69+N78+N83+N88</f>
        <v>1015000</v>
      </c>
      <c r="O89" s="1203"/>
      <c r="P89" s="1202"/>
      <c r="Q89" s="1202"/>
      <c r="R89" s="1202"/>
      <c r="S89" s="1202"/>
      <c r="T89" s="1202"/>
    </row>
    <row r="91" spans="1:20">
      <c r="N91" s="1208"/>
    </row>
    <row r="92" spans="1:20">
      <c r="N92" s="1208"/>
    </row>
  </sheetData>
  <mergeCells count="4">
    <mergeCell ref="L60:M60"/>
    <mergeCell ref="L69:M69"/>
    <mergeCell ref="L83:M83"/>
    <mergeCell ref="L89:M89"/>
  </mergeCells>
  <conditionalFormatting sqref="D48">
    <cfRule type="duplicateValues" dxfId="1" priority="1"/>
  </conditionalFormatting>
  <conditionalFormatting sqref="D59">
    <cfRule type="duplicateValues" dxfId="0" priority="2"/>
  </conditionalFormatting>
  <dataValidations count="1">
    <dataValidation type="list" allowBlank="1" showInputMessage="1" showErrorMessage="1" sqref="Q69:S73 K88:K1048576 M75:N75 P74:S74 J75 Q89:S1048576 T87:T352 Q5:T6 C25:C28 Q75:S76 Q77:T81 C74:C79 T82:T85 D64 D69:D73 T69:T76 C65:C68 C81:C428 Q24:S30 Q58:T58 Q60:T64 T55:T57 T7:T35 T40:T53 C5:C23 C30:C59 T59">
      <formula1>#REF!</formula1>
    </dataValidation>
  </dataValidations>
  <pageMargins left="0.7" right="0.7" top="0.75" bottom="0.75" header="0.3" footer="0.3"/>
  <pageSetup paperSize="9" orientation="portrait"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U33"/>
  <sheetViews>
    <sheetView workbookViewId="0">
      <pane ySplit="5" topLeftCell="A6" activePane="bottomLeft" state="frozen"/>
      <selection activeCell="G1" sqref="G1"/>
      <selection pane="bottomLeft" activeCell="E14" sqref="E14"/>
    </sheetView>
  </sheetViews>
  <sheetFormatPr defaultColWidth="8.81640625" defaultRowHeight="14.5"/>
  <cols>
    <col min="1" max="2" width="8.81640625" style="1211"/>
    <col min="3" max="3" width="13.1796875" style="1210" customWidth="1"/>
    <col min="4" max="4" width="34.453125" style="1162" customWidth="1"/>
    <col min="5" max="5" width="15.453125" style="1162" customWidth="1"/>
    <col min="6" max="6" width="8.81640625" style="1162"/>
    <col min="7" max="7" width="20.453125" style="1162" customWidth="1"/>
    <col min="8" max="9" width="11.81640625" style="1209" hidden="1" customWidth="1"/>
    <col min="10" max="10" width="22.81640625" style="1162" hidden="1" customWidth="1"/>
    <col min="11" max="11" width="23.6328125" style="1162" hidden="1" customWidth="1"/>
    <col min="12" max="12" width="21.1796875" style="1162" customWidth="1"/>
    <col min="13" max="13" width="12.81640625" style="1162" customWidth="1"/>
    <col min="14" max="14" width="15.36328125" style="1162" customWidth="1"/>
    <col min="15" max="15" width="14.81640625" style="1162" customWidth="1"/>
    <col min="16" max="16" width="12.36328125" style="1162" customWidth="1"/>
    <col min="17" max="21" width="13.1796875" style="1162" customWidth="1"/>
    <col min="22" max="16384" width="8.81640625" style="1162"/>
  </cols>
  <sheetData>
    <row r="2" spans="1:21" ht="14.5" customHeight="1">
      <c r="D2" s="1710" t="s">
        <v>1433</v>
      </c>
      <c r="E2" s="1710"/>
      <c r="F2" s="1710"/>
      <c r="G2" s="1710"/>
      <c r="H2" s="1710"/>
      <c r="I2" s="1710"/>
      <c r="J2" s="1710"/>
      <c r="K2" s="1710"/>
      <c r="L2" s="1710"/>
    </row>
    <row r="5" spans="1:21" ht="64.5" customHeight="1">
      <c r="A5" s="1279" t="s">
        <v>21</v>
      </c>
      <c r="B5" s="1279" t="s">
        <v>22</v>
      </c>
      <c r="C5" s="1280" t="s">
        <v>1432</v>
      </c>
      <c r="D5" s="1279" t="s">
        <v>24</v>
      </c>
      <c r="E5" s="1279" t="s">
        <v>25</v>
      </c>
      <c r="F5" s="1279" t="s">
        <v>26</v>
      </c>
      <c r="G5" s="1279" t="s">
        <v>27</v>
      </c>
      <c r="H5" s="1281" t="s">
        <v>28</v>
      </c>
      <c r="I5" s="1281" t="s">
        <v>29</v>
      </c>
      <c r="J5" s="1279" t="s">
        <v>128</v>
      </c>
      <c r="K5" s="1279" t="s">
        <v>129</v>
      </c>
      <c r="L5" s="1279" t="s">
        <v>130</v>
      </c>
      <c r="M5" s="1279" t="s">
        <v>131</v>
      </c>
      <c r="N5" s="1280" t="s">
        <v>1431</v>
      </c>
      <c r="O5" s="1279" t="s">
        <v>35</v>
      </c>
      <c r="P5" s="1279" t="s">
        <v>36</v>
      </c>
      <c r="Q5" s="1279" t="s">
        <v>37</v>
      </c>
      <c r="R5" s="1278" t="s">
        <v>38</v>
      </c>
      <c r="S5" s="1278" t="s">
        <v>39</v>
      </c>
      <c r="T5" s="1278" t="s">
        <v>40</v>
      </c>
      <c r="U5" s="1278" t="s">
        <v>41</v>
      </c>
    </row>
    <row r="6" spans="1:21" ht="20.5" customHeight="1">
      <c r="A6" s="1711" t="s">
        <v>6</v>
      </c>
      <c r="B6" s="1712"/>
      <c r="C6" s="1280"/>
      <c r="D6" s="1279"/>
      <c r="E6" s="1279"/>
      <c r="F6" s="1279"/>
      <c r="G6" s="1279"/>
      <c r="H6" s="1281"/>
      <c r="I6" s="1281"/>
      <c r="J6" s="1279"/>
      <c r="K6" s="1279"/>
      <c r="L6" s="1279"/>
      <c r="M6" s="1279"/>
      <c r="N6" s="1280"/>
      <c r="O6" s="1279"/>
      <c r="P6" s="1279"/>
      <c r="Q6" s="1279"/>
      <c r="R6" s="1278"/>
      <c r="S6" s="1278"/>
      <c r="T6" s="1278"/>
      <c r="U6" s="1278"/>
    </row>
    <row r="7" spans="1:21" s="1219" customFormat="1" ht="50" customHeight="1">
      <c r="A7" s="1247">
        <v>5</v>
      </c>
      <c r="B7" s="1247">
        <v>5.2</v>
      </c>
      <c r="C7" s="1247">
        <v>1</v>
      </c>
      <c r="D7" s="1243" t="s">
        <v>1430</v>
      </c>
      <c r="E7" s="1243" t="s">
        <v>1109</v>
      </c>
      <c r="F7" s="1243" t="s">
        <v>6</v>
      </c>
      <c r="G7" s="1243" t="s">
        <v>1429</v>
      </c>
      <c r="H7" s="1245">
        <v>43831</v>
      </c>
      <c r="I7" s="1245">
        <v>44561</v>
      </c>
      <c r="J7" s="1243" t="s">
        <v>1423</v>
      </c>
      <c r="K7" s="1243" t="s">
        <v>1428</v>
      </c>
      <c r="L7" s="1243" t="s">
        <v>1427</v>
      </c>
      <c r="M7" s="1235">
        <v>60000</v>
      </c>
      <c r="N7" s="121">
        <v>45000</v>
      </c>
      <c r="O7" s="121">
        <f>45000</f>
        <v>45000</v>
      </c>
      <c r="P7" s="121">
        <v>0</v>
      </c>
      <c r="Q7" s="1243" t="s">
        <v>1426</v>
      </c>
      <c r="R7" s="1243">
        <v>0</v>
      </c>
      <c r="S7" s="1243">
        <v>0</v>
      </c>
      <c r="T7" s="1243">
        <v>2</v>
      </c>
      <c r="U7" s="1243" t="s">
        <v>81</v>
      </c>
    </row>
    <row r="8" spans="1:21" s="1219" customFormat="1" ht="50" customHeight="1">
      <c r="A8" s="1247">
        <v>5</v>
      </c>
      <c r="B8" s="1247">
        <v>5.2</v>
      </c>
      <c r="C8" s="1247">
        <v>1</v>
      </c>
      <c r="D8" s="1243" t="s">
        <v>1425</v>
      </c>
      <c r="E8" s="1243" t="s">
        <v>1109</v>
      </c>
      <c r="F8" s="1243" t="s">
        <v>6</v>
      </c>
      <c r="G8" s="1243" t="s">
        <v>1424</v>
      </c>
      <c r="H8" s="1245">
        <v>43831</v>
      </c>
      <c r="I8" s="1245">
        <v>44561</v>
      </c>
      <c r="J8" s="1243" t="s">
        <v>1423</v>
      </c>
      <c r="K8" s="1243" t="s">
        <v>1422</v>
      </c>
      <c r="L8" s="1243" t="s">
        <v>1421</v>
      </c>
      <c r="M8" s="1235">
        <v>30000</v>
      </c>
      <c r="N8" s="121">
        <v>30000</v>
      </c>
      <c r="O8" s="121">
        <f>30000</f>
        <v>30000</v>
      </c>
      <c r="P8" s="121">
        <v>0</v>
      </c>
      <c r="Q8" s="1243" t="s">
        <v>1420</v>
      </c>
      <c r="R8" s="1243">
        <v>0</v>
      </c>
      <c r="S8" s="1243">
        <v>0</v>
      </c>
      <c r="T8" s="1243">
        <v>2</v>
      </c>
      <c r="U8" s="1243" t="s">
        <v>81</v>
      </c>
    </row>
    <row r="9" spans="1:21" s="1219" customFormat="1" ht="50" customHeight="1">
      <c r="A9" s="1247">
        <v>5</v>
      </c>
      <c r="B9" s="1247">
        <v>5.3</v>
      </c>
      <c r="C9" s="1247">
        <v>1</v>
      </c>
      <c r="D9" s="1242" t="s">
        <v>1419</v>
      </c>
      <c r="E9" s="1243" t="s">
        <v>1413</v>
      </c>
      <c r="F9" s="1243" t="s">
        <v>6</v>
      </c>
      <c r="G9" s="1243" t="s">
        <v>1418</v>
      </c>
      <c r="H9" s="1245">
        <v>43832</v>
      </c>
      <c r="I9" s="1245">
        <v>44561</v>
      </c>
      <c r="J9" s="1243" t="s">
        <v>1417</v>
      </c>
      <c r="K9" s="640" t="s">
        <v>1416</v>
      </c>
      <c r="L9" s="1244" t="s">
        <v>1134</v>
      </c>
      <c r="M9" s="1235">
        <v>25000</v>
      </c>
      <c r="N9" s="121">
        <v>25000</v>
      </c>
      <c r="O9" s="121">
        <v>25000</v>
      </c>
      <c r="P9" s="121">
        <v>0</v>
      </c>
      <c r="Q9" s="1243" t="s">
        <v>1415</v>
      </c>
      <c r="R9" s="1243">
        <v>0</v>
      </c>
      <c r="S9" s="1243">
        <v>0</v>
      </c>
      <c r="T9" s="1243">
        <v>2</v>
      </c>
      <c r="U9" s="1242" t="s">
        <v>1114</v>
      </c>
    </row>
    <row r="10" spans="1:21" s="1219" customFormat="1" ht="50" customHeight="1">
      <c r="A10" s="1247">
        <v>5</v>
      </c>
      <c r="B10" s="1247">
        <v>5.3</v>
      </c>
      <c r="C10" s="1247">
        <v>2</v>
      </c>
      <c r="D10" s="1246" t="s">
        <v>1414</v>
      </c>
      <c r="E10" s="1243" t="s">
        <v>1413</v>
      </c>
      <c r="F10" s="1243" t="s">
        <v>6</v>
      </c>
      <c r="G10" s="1243" t="s">
        <v>1412</v>
      </c>
      <c r="H10" s="1245">
        <v>43832</v>
      </c>
      <c r="I10" s="1245">
        <v>44561</v>
      </c>
      <c r="J10" s="1242" t="s">
        <v>1411</v>
      </c>
      <c r="K10" s="640" t="s">
        <v>1410</v>
      </c>
      <c r="L10" s="1244" t="s">
        <v>1136</v>
      </c>
      <c r="M10" s="1235">
        <v>20000</v>
      </c>
      <c r="N10" s="121">
        <v>20000</v>
      </c>
      <c r="O10" s="121">
        <v>20000</v>
      </c>
      <c r="P10" s="121">
        <v>0</v>
      </c>
      <c r="Q10" s="1242" t="s">
        <v>1409</v>
      </c>
      <c r="R10" s="1243">
        <v>0</v>
      </c>
      <c r="S10" s="1243">
        <v>0</v>
      </c>
      <c r="T10" s="1243">
        <v>2</v>
      </c>
      <c r="U10" s="1242" t="s">
        <v>1114</v>
      </c>
    </row>
    <row r="11" spans="1:21" s="1232" customFormat="1" ht="50" customHeight="1">
      <c r="A11" s="1236">
        <v>5</v>
      </c>
      <c r="B11" s="1236" t="s">
        <v>1389</v>
      </c>
      <c r="C11" s="1236">
        <v>1</v>
      </c>
      <c r="D11" s="1241" t="s">
        <v>1388</v>
      </c>
      <c r="E11" s="1240" t="s">
        <v>1387</v>
      </c>
      <c r="F11" s="1233" t="s">
        <v>9</v>
      </c>
      <c r="G11" s="1233" t="s">
        <v>1392</v>
      </c>
      <c r="H11" s="1239">
        <v>43922</v>
      </c>
      <c r="I11" s="1239">
        <v>44531</v>
      </c>
      <c r="J11" s="1238" t="s">
        <v>1385</v>
      </c>
      <c r="K11" s="1237" t="s">
        <v>1384</v>
      </c>
      <c r="L11" s="1236" t="s">
        <v>179</v>
      </c>
      <c r="M11" s="1235">
        <v>25000</v>
      </c>
      <c r="N11" s="59">
        <v>25000</v>
      </c>
      <c r="O11" s="1235">
        <v>0</v>
      </c>
      <c r="P11" s="704">
        <v>25000</v>
      </c>
      <c r="Q11" s="1233" t="s">
        <v>1383</v>
      </c>
      <c r="R11" s="1277">
        <v>0</v>
      </c>
      <c r="S11" s="1277">
        <v>0</v>
      </c>
      <c r="T11" s="1277">
        <v>2</v>
      </c>
      <c r="U11" s="1233" t="s">
        <v>1382</v>
      </c>
    </row>
    <row r="12" spans="1:21" s="1270" customFormat="1" ht="50" customHeight="1">
      <c r="A12" s="1276">
        <v>5</v>
      </c>
      <c r="B12" s="1276">
        <v>5.3</v>
      </c>
      <c r="C12" s="1275">
        <v>1</v>
      </c>
      <c r="D12" s="1271" t="s">
        <v>1394</v>
      </c>
      <c r="E12" s="1274" t="s">
        <v>1393</v>
      </c>
      <c r="F12" s="1273" t="s">
        <v>7</v>
      </c>
      <c r="G12" s="1237" t="s">
        <v>1408</v>
      </c>
      <c r="H12" s="1272">
        <v>43922</v>
      </c>
      <c r="I12" s="1272">
        <v>44531</v>
      </c>
      <c r="J12" s="1271" t="s">
        <v>1391</v>
      </c>
      <c r="K12" s="1237" t="s">
        <v>1390</v>
      </c>
      <c r="L12" s="1244" t="s">
        <v>179</v>
      </c>
      <c r="M12" s="1235">
        <v>30000</v>
      </c>
      <c r="N12" s="121">
        <v>10000</v>
      </c>
      <c r="O12" s="1235">
        <v>0</v>
      </c>
      <c r="P12" s="121">
        <v>10000</v>
      </c>
      <c r="Q12" s="1242"/>
      <c r="R12" s="1243"/>
      <c r="S12" s="1243"/>
      <c r="T12" s="1243"/>
      <c r="U12" s="1242"/>
    </row>
    <row r="13" spans="1:21" s="1219" customFormat="1" ht="50" customHeight="1">
      <c r="A13" s="1247">
        <v>5</v>
      </c>
      <c r="B13" s="1247">
        <v>5.2</v>
      </c>
      <c r="C13" s="1247">
        <v>1</v>
      </c>
      <c r="D13" s="1243" t="s">
        <v>1407</v>
      </c>
      <c r="E13" s="1243" t="s">
        <v>1120</v>
      </c>
      <c r="F13" s="1243" t="s">
        <v>6</v>
      </c>
      <c r="G13" s="1243" t="s">
        <v>1406</v>
      </c>
      <c r="H13" s="1245">
        <v>43922</v>
      </c>
      <c r="I13" s="1245">
        <v>44561</v>
      </c>
      <c r="J13" s="1243" t="s">
        <v>1405</v>
      </c>
      <c r="K13" s="1243" t="s">
        <v>1404</v>
      </c>
      <c r="L13" s="1243" t="s">
        <v>1403</v>
      </c>
      <c r="M13" s="1235">
        <v>50000</v>
      </c>
      <c r="N13" s="121">
        <v>25000</v>
      </c>
      <c r="O13" s="121">
        <f>20000</f>
        <v>20000</v>
      </c>
      <c r="P13" s="121">
        <v>5000</v>
      </c>
      <c r="Q13" s="1243" t="s">
        <v>1402</v>
      </c>
      <c r="R13" s="1243">
        <v>0</v>
      </c>
      <c r="S13" s="1243">
        <v>0</v>
      </c>
      <c r="T13" s="1243">
        <v>2</v>
      </c>
      <c r="U13" s="1242" t="s">
        <v>1114</v>
      </c>
    </row>
    <row r="14" spans="1:21" s="1219" customFormat="1" ht="50" customHeight="1">
      <c r="A14" s="1247">
        <v>5</v>
      </c>
      <c r="B14" s="1247">
        <v>5.2</v>
      </c>
      <c r="C14" s="1247">
        <v>1</v>
      </c>
      <c r="D14" s="1243" t="s">
        <v>1401</v>
      </c>
      <c r="E14" s="1243" t="s">
        <v>1400</v>
      </c>
      <c r="F14" s="1243" t="s">
        <v>6</v>
      </c>
      <c r="G14" s="1243" t="s">
        <v>1399</v>
      </c>
      <c r="H14" s="1245">
        <v>43891</v>
      </c>
      <c r="I14" s="1245">
        <v>44561</v>
      </c>
      <c r="J14" s="1243" t="s">
        <v>1398</v>
      </c>
      <c r="K14" s="1243" t="s">
        <v>1397</v>
      </c>
      <c r="L14" s="1243" t="s">
        <v>1396</v>
      </c>
      <c r="M14" s="1235">
        <v>50000</v>
      </c>
      <c r="N14" s="121">
        <v>25000</v>
      </c>
      <c r="O14" s="121">
        <f>15000</f>
        <v>15000</v>
      </c>
      <c r="P14" s="121">
        <v>10000</v>
      </c>
      <c r="Q14" s="1243" t="s">
        <v>1395</v>
      </c>
      <c r="R14" s="1243">
        <v>0</v>
      </c>
      <c r="S14" s="1243">
        <v>0</v>
      </c>
      <c r="T14" s="1243">
        <v>2</v>
      </c>
      <c r="U14" s="1242" t="s">
        <v>1114</v>
      </c>
    </row>
    <row r="15" spans="1:21" s="1219" customFormat="1" ht="18" customHeight="1">
      <c r="A15" s="1255"/>
      <c r="B15" s="1255"/>
      <c r="C15" s="1255"/>
      <c r="D15" s="1254"/>
      <c r="E15" s="1249"/>
      <c r="F15" s="1249"/>
      <c r="G15" s="1249"/>
      <c r="H15" s="1253"/>
      <c r="I15" s="1253"/>
      <c r="J15" s="1248"/>
      <c r="K15" s="657"/>
      <c r="L15" s="1252"/>
      <c r="M15" s="1251" t="s">
        <v>91</v>
      </c>
      <c r="N15" s="117">
        <f>SUM(N7:N14)</f>
        <v>205000</v>
      </c>
      <c r="O15" s="103">
        <f>SUM(O7:O14)</f>
        <v>155000</v>
      </c>
      <c r="P15" s="103">
        <f>SUM(P7:P14)</f>
        <v>50000</v>
      </c>
      <c r="Q15" s="1248"/>
      <c r="R15" s="1249"/>
      <c r="S15" s="1249"/>
      <c r="T15" s="1249"/>
      <c r="U15" s="1248"/>
    </row>
    <row r="16" spans="1:21" s="1219" customFormat="1" ht="18" customHeight="1">
      <c r="A16" s="1704" t="s">
        <v>7</v>
      </c>
      <c r="B16" s="1705"/>
      <c r="C16" s="1269"/>
      <c r="D16" s="1268"/>
      <c r="E16" s="1267"/>
      <c r="F16" s="1267"/>
      <c r="G16" s="1267"/>
      <c r="H16" s="1266"/>
      <c r="I16" s="1266"/>
      <c r="J16" s="1261"/>
      <c r="K16" s="281"/>
      <c r="L16" s="1265"/>
      <c r="M16" s="1263"/>
      <c r="N16" s="1264"/>
      <c r="O16" s="1263"/>
      <c r="P16" s="1263"/>
      <c r="Q16" s="1261"/>
      <c r="R16" s="1262"/>
      <c r="S16" s="1262"/>
      <c r="T16" s="1262"/>
      <c r="U16" s="1261"/>
    </row>
    <row r="17" spans="1:21" s="1232" customFormat="1" ht="50" customHeight="1">
      <c r="A17" s="1260">
        <v>5</v>
      </c>
      <c r="B17" s="1260">
        <v>5.3</v>
      </c>
      <c r="C17" s="1260">
        <v>1</v>
      </c>
      <c r="D17" s="1238" t="s">
        <v>1394</v>
      </c>
      <c r="E17" s="1259" t="s">
        <v>1393</v>
      </c>
      <c r="F17" s="1258" t="s">
        <v>7</v>
      </c>
      <c r="G17" s="1256" t="s">
        <v>1392</v>
      </c>
      <c r="H17" s="1257">
        <v>43922</v>
      </c>
      <c r="I17" s="1257">
        <v>44531</v>
      </c>
      <c r="J17" s="1238" t="s">
        <v>1391</v>
      </c>
      <c r="K17" s="1256" t="s">
        <v>1390</v>
      </c>
      <c r="L17" s="1244" t="s">
        <v>179</v>
      </c>
      <c r="M17" s="1235">
        <v>30000</v>
      </c>
      <c r="N17" s="121">
        <v>20000</v>
      </c>
      <c r="O17" s="1235">
        <v>20000</v>
      </c>
      <c r="P17" s="1235">
        <v>0</v>
      </c>
      <c r="Q17" s="1242"/>
      <c r="R17" s="1243"/>
      <c r="S17" s="1243"/>
      <c r="T17" s="1243"/>
      <c r="U17" s="1242"/>
    </row>
    <row r="18" spans="1:21" s="1219" customFormat="1" ht="18" customHeight="1">
      <c r="A18" s="1255"/>
      <c r="B18" s="1255"/>
      <c r="C18" s="1255"/>
      <c r="D18" s="1254"/>
      <c r="E18" s="1249"/>
      <c r="F18" s="1249"/>
      <c r="G18" s="1249"/>
      <c r="H18" s="1253"/>
      <c r="I18" s="1253"/>
      <c r="J18" s="1248"/>
      <c r="K18" s="657"/>
      <c r="L18" s="1252"/>
      <c r="M18" s="1251" t="s">
        <v>98</v>
      </c>
      <c r="N18" s="117">
        <f>SUM(N17)</f>
        <v>20000</v>
      </c>
      <c r="O18" s="1250">
        <f>SUM(O17)</f>
        <v>20000</v>
      </c>
      <c r="P18" s="1250">
        <f>SUM(P17)</f>
        <v>0</v>
      </c>
      <c r="Q18" s="1248"/>
      <c r="R18" s="1249"/>
      <c r="S18" s="1249"/>
      <c r="T18" s="1249"/>
      <c r="U18" s="1248"/>
    </row>
    <row r="19" spans="1:21" s="1219" customFormat="1" ht="18" customHeight="1">
      <c r="A19" s="1706" t="s">
        <v>9</v>
      </c>
      <c r="B19" s="1707"/>
      <c r="C19" s="1247"/>
      <c r="D19" s="1246"/>
      <c r="E19" s="1243"/>
      <c r="F19" s="1243"/>
      <c r="G19" s="1243"/>
      <c r="H19" s="1245"/>
      <c r="I19" s="1245"/>
      <c r="J19" s="1242"/>
      <c r="K19" s="640"/>
      <c r="L19" s="1244"/>
      <c r="M19" s="1235"/>
      <c r="N19" s="121"/>
      <c r="O19" s="1235"/>
      <c r="P19" s="1235"/>
      <c r="Q19" s="1242"/>
      <c r="R19" s="1243"/>
      <c r="S19" s="1243"/>
      <c r="T19" s="1243"/>
      <c r="U19" s="1242"/>
    </row>
    <row r="20" spans="1:21" s="1232" customFormat="1" ht="50" customHeight="1">
      <c r="A20" s="1236">
        <v>5</v>
      </c>
      <c r="B20" s="1236" t="s">
        <v>1389</v>
      </c>
      <c r="C20" s="1236">
        <v>1</v>
      </c>
      <c r="D20" s="1241" t="s">
        <v>1388</v>
      </c>
      <c r="E20" s="1240" t="s">
        <v>1387</v>
      </c>
      <c r="F20" s="1233" t="s">
        <v>9</v>
      </c>
      <c r="G20" s="1233" t="s">
        <v>1386</v>
      </c>
      <c r="H20" s="1239">
        <v>43922</v>
      </c>
      <c r="I20" s="1239">
        <v>44531</v>
      </c>
      <c r="J20" s="1238" t="s">
        <v>1385</v>
      </c>
      <c r="K20" s="1237" t="s">
        <v>1384</v>
      </c>
      <c r="L20" s="1236" t="s">
        <v>179</v>
      </c>
      <c r="M20" s="1235">
        <v>15000</v>
      </c>
      <c r="N20" s="121">
        <v>15000</v>
      </c>
      <c r="O20" s="1235">
        <v>15000</v>
      </c>
      <c r="P20" s="1234">
        <v>0</v>
      </c>
      <c r="Q20" s="1233" t="s">
        <v>1383</v>
      </c>
      <c r="R20" s="1233">
        <v>0</v>
      </c>
      <c r="S20" s="1233">
        <v>0</v>
      </c>
      <c r="T20" s="1233">
        <v>2</v>
      </c>
      <c r="U20" s="1233" t="s">
        <v>1382</v>
      </c>
    </row>
    <row r="21" spans="1:21" s="1219" customFormat="1" ht="18" customHeight="1">
      <c r="A21" s="1225"/>
      <c r="B21" s="1225"/>
      <c r="C21" s="1231"/>
      <c r="D21" s="1230"/>
      <c r="E21" s="1230"/>
      <c r="F21" s="1222"/>
      <c r="G21" s="1229"/>
      <c r="H21" s="1228"/>
      <c r="I21" s="1228"/>
      <c r="J21" s="1227"/>
      <c r="K21" s="1226"/>
      <c r="L21" s="1225"/>
      <c r="M21" s="1224" t="s">
        <v>124</v>
      </c>
      <c r="N21" s="101">
        <f>SUM(N20)</f>
        <v>15000</v>
      </c>
      <c r="O21" s="1223">
        <f>SUM(O20)</f>
        <v>15000</v>
      </c>
      <c r="P21" s="1223">
        <f>SUM(P20)</f>
        <v>0</v>
      </c>
      <c r="Q21" s="1222"/>
      <c r="R21" s="1221"/>
      <c r="S21" s="1221"/>
      <c r="T21" s="1221"/>
      <c r="U21" s="1220"/>
    </row>
    <row r="22" spans="1:21" ht="25.5" customHeight="1">
      <c r="A22" s="1218"/>
      <c r="B22" s="1218"/>
      <c r="C22" s="1217"/>
      <c r="D22" s="1214"/>
      <c r="E22" s="1214"/>
      <c r="F22" s="1214"/>
      <c r="G22" s="1214"/>
      <c r="H22" s="1216"/>
      <c r="I22" s="1216"/>
      <c r="J22" s="1214"/>
      <c r="K22" s="1214"/>
      <c r="L22" s="1708" t="s">
        <v>1381</v>
      </c>
      <c r="M22" s="1709"/>
      <c r="N22" s="1215">
        <f>N15+N18+N21</f>
        <v>240000</v>
      </c>
      <c r="O22" s="1215">
        <f>O15+O18+O21</f>
        <v>190000</v>
      </c>
      <c r="P22" s="1215">
        <f>P15+P18+P21</f>
        <v>50000</v>
      </c>
      <c r="Q22" s="1214"/>
      <c r="R22" s="1214"/>
      <c r="S22" s="1214"/>
      <c r="T22" s="1214"/>
      <c r="U22" s="1214"/>
    </row>
    <row r="23" spans="1:21">
      <c r="M23" s="1213"/>
    </row>
    <row r="24" spans="1:21">
      <c r="M24" s="1212"/>
    </row>
    <row r="33" ht="50" customHeight="1"/>
  </sheetData>
  <mergeCells count="5">
    <mergeCell ref="A16:B16"/>
    <mergeCell ref="A19:B19"/>
    <mergeCell ref="L22:M22"/>
    <mergeCell ref="D2:L2"/>
    <mergeCell ref="A6:B6"/>
  </mergeCells>
  <dataValidations count="1">
    <dataValidation type="list" allowBlank="1" showInputMessage="1" showErrorMessage="1" sqref="R5:U22">
      <formula1>#REF!</formula1>
    </dataValidation>
  </dataValidations>
  <pageMargins left="0.7" right="0.7" top="0.75" bottom="0.75" header="0.3" footer="0.3"/>
  <pageSetup paperSize="9" orientation="portrait" horizontalDpi="4294967295" verticalDpi="4294967295"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2:F9"/>
  <sheetViews>
    <sheetView workbookViewId="0">
      <selection activeCell="G13" sqref="G13"/>
    </sheetView>
  </sheetViews>
  <sheetFormatPr defaultColWidth="8.81640625" defaultRowHeight="14.5"/>
  <cols>
    <col min="1" max="2" width="8.81640625" style="1162"/>
    <col min="3" max="3" width="26" style="1162" customWidth="1"/>
    <col min="4" max="4" width="14.453125" style="1162" customWidth="1"/>
    <col min="5" max="16384" width="8.81640625" style="1162"/>
  </cols>
  <sheetData>
    <row r="2" spans="3:6">
      <c r="C2" s="1634" t="s">
        <v>1434</v>
      </c>
      <c r="D2" s="1634"/>
      <c r="E2" s="1634"/>
      <c r="F2" s="1634"/>
    </row>
    <row r="6" spans="3:6">
      <c r="C6" s="1282" t="s">
        <v>6</v>
      </c>
      <c r="D6" s="1283">
        <f>'[8]G&amp;Y_activities2020'!P13</f>
        <v>70000</v>
      </c>
    </row>
    <row r="7" spans="3:6">
      <c r="C7" s="1282" t="s">
        <v>7</v>
      </c>
      <c r="D7" s="1283">
        <f>'[8]G&amp;Y_activities2020'!P16</f>
        <v>15000</v>
      </c>
    </row>
    <row r="8" spans="3:6">
      <c r="C8" s="1282" t="s">
        <v>9</v>
      </c>
      <c r="D8" s="1283">
        <f>'[8]G&amp;Y_activities2020'!P19</f>
        <v>15000</v>
      </c>
    </row>
    <row r="9" spans="3:6">
      <c r="C9" s="1282" t="s">
        <v>1435</v>
      </c>
      <c r="D9" s="1283">
        <f>SUM(D6:D8)</f>
        <v>100000</v>
      </c>
    </row>
  </sheetData>
  <mergeCells count="1">
    <mergeCell ref="C2:F2"/>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E141"/>
  <sheetViews>
    <sheetView topLeftCell="E12" workbookViewId="0">
      <selection activeCell="P9" sqref="P9"/>
    </sheetView>
  </sheetViews>
  <sheetFormatPr defaultColWidth="8.81640625" defaultRowHeight="14.5"/>
  <cols>
    <col min="1" max="1" width="15.1796875" style="1314" customWidth="1"/>
    <col min="2" max="2" width="18.6328125" style="1314" customWidth="1"/>
    <col min="3" max="3" width="8.81640625" style="1314"/>
    <col min="4" max="4" width="32.1796875" style="1314" customWidth="1"/>
    <col min="5" max="5" width="11" style="1314" customWidth="1"/>
    <col min="6" max="6" width="14.6328125" style="1314" customWidth="1"/>
    <col min="7" max="7" width="17" style="1314" hidden="1" customWidth="1"/>
    <col min="8" max="8" width="7.36328125" style="1314" hidden="1" customWidth="1"/>
    <col min="9" max="9" width="9.36328125" style="1314" hidden="1" customWidth="1"/>
    <col min="10" max="10" width="7.453125" style="1314" hidden="1" customWidth="1"/>
    <col min="11" max="11" width="39.36328125" style="1314" customWidth="1"/>
    <col min="12" max="12" width="10.36328125" style="1285" hidden="1" customWidth="1"/>
    <col min="13" max="14" width="11.81640625" style="1314" hidden="1" customWidth="1"/>
    <col min="15" max="15" width="34" style="1314" hidden="1" customWidth="1"/>
    <col min="16" max="16" width="12.6328125" style="1314" customWidth="1"/>
    <col min="17" max="17" width="12.1796875" style="1314" customWidth="1"/>
    <col min="18" max="18" width="20.81640625" style="1314" customWidth="1"/>
    <col min="19" max="19" width="13.36328125" style="1314" customWidth="1"/>
    <col min="20" max="21" width="8.81640625" style="1314"/>
    <col min="22" max="22" width="26.81640625" style="1314" customWidth="1"/>
    <col min="23" max="23" width="22" style="1314" customWidth="1"/>
    <col min="24" max="16384" width="8.81640625" style="1314"/>
  </cols>
  <sheetData>
    <row r="1" spans="1:31" s="1284" customFormat="1" ht="14.5" customHeight="1">
      <c r="L1" s="1285"/>
    </row>
    <row r="2" spans="1:31" s="1284" customFormat="1" ht="13" hidden="1" customHeight="1">
      <c r="A2" s="1284">
        <v>0</v>
      </c>
      <c r="B2" s="1284">
        <v>1</v>
      </c>
      <c r="C2" s="1284">
        <v>2</v>
      </c>
      <c r="E2" s="1284" t="s">
        <v>52</v>
      </c>
      <c r="F2" s="1284" t="s">
        <v>61</v>
      </c>
      <c r="G2" s="1284" t="s">
        <v>451</v>
      </c>
      <c r="L2" s="1285"/>
    </row>
    <row r="3" spans="1:31" s="1284" customFormat="1" ht="52" hidden="1" customHeight="1">
      <c r="A3" s="1285" t="s">
        <v>452</v>
      </c>
      <c r="B3" s="1285" t="s">
        <v>453</v>
      </c>
      <c r="C3" s="1285" t="s">
        <v>386</v>
      </c>
      <c r="D3" s="1285" t="s">
        <v>454</v>
      </c>
      <c r="E3" s="1285" t="s">
        <v>455</v>
      </c>
      <c r="F3" s="1285" t="s">
        <v>456</v>
      </c>
      <c r="G3" s="1285" t="s">
        <v>457</v>
      </c>
      <c r="H3" s="1285" t="s">
        <v>458</v>
      </c>
      <c r="I3" s="1285" t="s">
        <v>251</v>
      </c>
      <c r="J3" s="1285" t="s">
        <v>1436</v>
      </c>
      <c r="K3" s="1285" t="s">
        <v>459</v>
      </c>
      <c r="L3" s="1285"/>
      <c r="M3" s="1285" t="s">
        <v>311</v>
      </c>
      <c r="N3" s="1285"/>
      <c r="O3" s="1285"/>
      <c r="P3" s="1285" t="s">
        <v>374</v>
      </c>
      <c r="Q3" s="1285" t="s">
        <v>56</v>
      </c>
      <c r="R3" s="1285" t="s">
        <v>460</v>
      </c>
      <c r="S3" s="1285" t="s">
        <v>431</v>
      </c>
      <c r="T3" s="1285" t="s">
        <v>461</v>
      </c>
      <c r="U3" s="1285" t="s">
        <v>462</v>
      </c>
      <c r="V3" s="1285" t="s">
        <v>463</v>
      </c>
      <c r="W3" s="1285" t="s">
        <v>464</v>
      </c>
      <c r="X3" s="1285" t="s">
        <v>465</v>
      </c>
      <c r="Y3" s="1285" t="s">
        <v>466</v>
      </c>
      <c r="Z3" s="1285" t="s">
        <v>65</v>
      </c>
      <c r="AA3" s="1285" t="s">
        <v>467</v>
      </c>
      <c r="AB3" s="1285" t="s">
        <v>81</v>
      </c>
      <c r="AC3" s="1285" t="s">
        <v>468</v>
      </c>
      <c r="AD3" s="1285" t="s">
        <v>76</v>
      </c>
      <c r="AE3" s="1285" t="s">
        <v>469</v>
      </c>
    </row>
    <row r="4" spans="1:31" s="1284" customFormat="1" ht="13" customHeight="1">
      <c r="L4" s="1285"/>
    </row>
    <row r="5" spans="1:31" s="1284" customFormat="1">
      <c r="J5" s="1286"/>
      <c r="L5" s="1285"/>
    </row>
    <row r="6" spans="1:31" s="1287" customFormat="1" ht="25.5" customHeight="1">
      <c r="B6" s="1713" t="s">
        <v>1437</v>
      </c>
      <c r="C6" s="1714"/>
      <c r="D6" s="1714"/>
      <c r="E6" s="1714"/>
      <c r="F6" s="1714"/>
      <c r="G6" s="1714"/>
      <c r="H6" s="1714"/>
      <c r="I6" s="1714"/>
      <c r="J6" s="1714"/>
      <c r="K6" s="1714"/>
      <c r="L6" s="1714"/>
      <c r="M6" s="1714"/>
      <c r="N6" s="1715"/>
      <c r="O6" s="1288"/>
      <c r="P6" s="1288"/>
      <c r="Q6" s="1288"/>
    </row>
    <row r="7" spans="1:31" s="1293" customFormat="1" ht="58">
      <c r="A7" s="1289" t="s">
        <v>21</v>
      </c>
      <c r="B7" s="1289" t="s">
        <v>22</v>
      </c>
      <c r="C7" s="1290" t="s">
        <v>23</v>
      </c>
      <c r="D7" s="1289" t="s">
        <v>24</v>
      </c>
      <c r="E7" s="1289" t="s">
        <v>25</v>
      </c>
      <c r="F7" s="1289" t="s">
        <v>26</v>
      </c>
      <c r="G7" s="1289" t="s">
        <v>27</v>
      </c>
      <c r="H7" s="1289" t="s">
        <v>28</v>
      </c>
      <c r="I7" s="1289" t="s">
        <v>29</v>
      </c>
      <c r="J7" s="1289" t="s">
        <v>30</v>
      </c>
      <c r="K7" s="1289" t="s">
        <v>128</v>
      </c>
      <c r="L7" s="1291" t="s">
        <v>199</v>
      </c>
      <c r="M7" s="1289" t="s">
        <v>34</v>
      </c>
      <c r="N7" s="1289" t="s">
        <v>1438</v>
      </c>
      <c r="O7" s="1289" t="s">
        <v>33</v>
      </c>
      <c r="P7" s="1289" t="s">
        <v>35</v>
      </c>
      <c r="Q7" s="1289" t="s">
        <v>36</v>
      </c>
      <c r="R7" s="1289" t="s">
        <v>37</v>
      </c>
      <c r="S7" s="34" t="s">
        <v>38</v>
      </c>
      <c r="T7" s="34" t="s">
        <v>39</v>
      </c>
      <c r="U7" s="34" t="s">
        <v>40</v>
      </c>
      <c r="V7" s="34" t="s">
        <v>41</v>
      </c>
      <c r="W7" s="1292" t="s">
        <v>1439</v>
      </c>
    </row>
    <row r="8" spans="1:31" s="1293" customFormat="1" ht="18" customHeight="1">
      <c r="A8" s="1294" t="s">
        <v>6</v>
      </c>
      <c r="B8" s="1289"/>
      <c r="C8" s="1290"/>
      <c r="D8" s="1289"/>
      <c r="E8" s="1289"/>
      <c r="F8" s="1289"/>
      <c r="G8" s="1289"/>
      <c r="H8" s="1289"/>
      <c r="I8" s="1289"/>
      <c r="J8" s="1289"/>
      <c r="K8" s="1289"/>
      <c r="L8" s="1291"/>
      <c r="M8" s="1289"/>
      <c r="N8" s="1289"/>
      <c r="O8" s="1289"/>
      <c r="P8" s="1289"/>
      <c r="Q8" s="1289"/>
      <c r="R8" s="1289"/>
      <c r="S8" s="34"/>
      <c r="T8" s="34"/>
      <c r="U8" s="34"/>
      <c r="V8" s="34"/>
      <c r="W8" s="1292"/>
    </row>
    <row r="9" spans="1:31" s="1295" customFormat="1" ht="50" customHeight="1">
      <c r="A9" s="1295" t="s">
        <v>1440</v>
      </c>
      <c r="B9" s="1295" t="s">
        <v>160</v>
      </c>
      <c r="C9" s="1295">
        <v>1</v>
      </c>
      <c r="D9" s="1296" t="s">
        <v>1441</v>
      </c>
      <c r="E9" s="1295" t="s">
        <v>313</v>
      </c>
      <c r="F9" s="1295" t="s">
        <v>6</v>
      </c>
      <c r="H9" s="1297">
        <v>43831</v>
      </c>
      <c r="I9" s="1297">
        <v>44166</v>
      </c>
      <c r="J9" s="1295" t="s">
        <v>61</v>
      </c>
      <c r="K9" s="1295" t="s">
        <v>1442</v>
      </c>
      <c r="L9" s="1298">
        <f>15000</f>
        <v>15000</v>
      </c>
      <c r="M9" s="1298">
        <v>15000</v>
      </c>
      <c r="N9" s="1298">
        <f>M9-L9</f>
        <v>0</v>
      </c>
      <c r="O9" s="1295" t="s">
        <v>97</v>
      </c>
      <c r="P9" s="1299">
        <f>M9</f>
        <v>15000</v>
      </c>
      <c r="Q9" s="1298">
        <v>0</v>
      </c>
      <c r="R9" s="1295" t="s">
        <v>1443</v>
      </c>
      <c r="S9" s="1300">
        <v>2</v>
      </c>
      <c r="T9" s="1300">
        <v>0</v>
      </c>
      <c r="U9" s="1300">
        <v>0</v>
      </c>
      <c r="V9" s="1300" t="s">
        <v>1444</v>
      </c>
      <c r="W9" s="1301" t="s">
        <v>1101</v>
      </c>
    </row>
    <row r="10" spans="1:31" s="1295" customFormat="1" ht="50" customHeight="1">
      <c r="A10" s="1295" t="s">
        <v>1445</v>
      </c>
      <c r="B10" s="1295" t="s">
        <v>160</v>
      </c>
      <c r="C10" s="1295">
        <v>1</v>
      </c>
      <c r="D10" s="1296" t="s">
        <v>1446</v>
      </c>
      <c r="E10" s="1295" t="s">
        <v>878</v>
      </c>
      <c r="F10" s="1295" t="s">
        <v>6</v>
      </c>
      <c r="H10" s="1297">
        <v>43831</v>
      </c>
      <c r="I10" s="1297">
        <v>44166</v>
      </c>
      <c r="J10" s="1295" t="s">
        <v>61</v>
      </c>
      <c r="K10" s="1295" t="s">
        <v>1447</v>
      </c>
      <c r="L10" s="1298">
        <f>15000</f>
        <v>15000</v>
      </c>
      <c r="M10" s="1298">
        <v>15000</v>
      </c>
      <c r="N10" s="1298">
        <f>M10-L10</f>
        <v>0</v>
      </c>
      <c r="O10" s="1295" t="s">
        <v>97</v>
      </c>
      <c r="P10" s="1299">
        <f>M10</f>
        <v>15000</v>
      </c>
      <c r="Q10" s="1298">
        <v>0</v>
      </c>
      <c r="R10" s="1295" t="s">
        <v>1448</v>
      </c>
      <c r="S10" s="1300">
        <v>2</v>
      </c>
      <c r="T10" s="1300">
        <v>2</v>
      </c>
      <c r="U10" s="1300">
        <v>1</v>
      </c>
      <c r="V10" s="1300" t="s">
        <v>453</v>
      </c>
      <c r="W10" s="1301" t="s">
        <v>1101</v>
      </c>
    </row>
    <row r="11" spans="1:31" s="1295" customFormat="1" ht="50" customHeight="1">
      <c r="A11" s="1295" t="s">
        <v>1440</v>
      </c>
      <c r="B11" s="1295" t="s">
        <v>1449</v>
      </c>
      <c r="C11" s="1295">
        <v>1</v>
      </c>
      <c r="D11" s="1295" t="s">
        <v>1450</v>
      </c>
      <c r="E11" s="1295" t="s">
        <v>1451</v>
      </c>
      <c r="F11" s="1295" t="s">
        <v>6</v>
      </c>
      <c r="H11" s="1297">
        <v>43831</v>
      </c>
      <c r="I11" s="1297">
        <v>44166</v>
      </c>
      <c r="J11" s="1295" t="s">
        <v>61</v>
      </c>
      <c r="K11" s="1295" t="s">
        <v>1452</v>
      </c>
      <c r="L11" s="1298">
        <f>35000</f>
        <v>35000</v>
      </c>
      <c r="M11" s="1298">
        <v>35000</v>
      </c>
      <c r="N11" s="1298">
        <f>M11-L11</f>
        <v>0</v>
      </c>
      <c r="O11" s="1295" t="s">
        <v>97</v>
      </c>
      <c r="P11" s="1299">
        <f>M11</f>
        <v>35000</v>
      </c>
      <c r="Q11" s="1298">
        <v>0</v>
      </c>
      <c r="R11" s="1295" t="s">
        <v>1453</v>
      </c>
      <c r="S11" s="1300">
        <v>2</v>
      </c>
      <c r="T11" s="1300">
        <v>2</v>
      </c>
      <c r="U11" s="1300">
        <v>1</v>
      </c>
      <c r="V11" s="1300" t="s">
        <v>458</v>
      </c>
      <c r="W11" s="1301" t="s">
        <v>1101</v>
      </c>
    </row>
    <row r="12" spans="1:31" s="1295" customFormat="1" ht="108" customHeight="1">
      <c r="A12" s="1295" t="s">
        <v>1440</v>
      </c>
      <c r="B12" s="1295" t="s">
        <v>1449</v>
      </c>
      <c r="C12" s="1295">
        <v>1</v>
      </c>
      <c r="D12" s="1295" t="s">
        <v>1454</v>
      </c>
      <c r="E12" s="1295" t="s">
        <v>70</v>
      </c>
      <c r="F12" s="1295" t="s">
        <v>6</v>
      </c>
      <c r="G12" s="1295" t="s">
        <v>1455</v>
      </c>
      <c r="H12" s="1297">
        <v>43831</v>
      </c>
      <c r="I12" s="1297">
        <v>44166</v>
      </c>
      <c r="J12" s="1295" t="s">
        <v>52</v>
      </c>
      <c r="K12" s="1295" t="s">
        <v>1456</v>
      </c>
      <c r="L12" s="1298">
        <f>5000</f>
        <v>5000</v>
      </c>
      <c r="M12" s="1298">
        <v>20000</v>
      </c>
      <c r="N12" s="1298">
        <f>L12-M12</f>
        <v>-15000</v>
      </c>
      <c r="O12" s="1295" t="s">
        <v>1457</v>
      </c>
      <c r="P12" s="1299">
        <f>L12</f>
        <v>5000</v>
      </c>
      <c r="Q12" s="1298">
        <v>0</v>
      </c>
      <c r="R12" s="1295" t="s">
        <v>1458</v>
      </c>
      <c r="S12" s="1295">
        <v>2</v>
      </c>
      <c r="T12" s="1295">
        <v>2</v>
      </c>
      <c r="U12" s="1295">
        <v>2</v>
      </c>
      <c r="V12" s="1295" t="s">
        <v>458</v>
      </c>
      <c r="W12" s="1301" t="s">
        <v>1459</v>
      </c>
    </row>
    <row r="13" spans="1:31" s="1295" customFormat="1" ht="20" customHeight="1">
      <c r="A13" s="1302"/>
      <c r="B13" s="1302"/>
      <c r="C13" s="1302"/>
      <c r="D13" s="1302"/>
      <c r="E13" s="1302"/>
      <c r="F13" s="1302"/>
      <c r="G13" s="1302"/>
      <c r="H13" s="1303"/>
      <c r="I13" s="1303"/>
      <c r="J13" s="1302"/>
      <c r="K13" s="1302"/>
      <c r="L13" s="1304"/>
      <c r="M13" s="1304"/>
      <c r="N13" s="1304"/>
      <c r="O13" s="1305" t="s">
        <v>91</v>
      </c>
      <c r="P13" s="1306">
        <f>SUM(P9:P12)</f>
        <v>70000</v>
      </c>
      <c r="Q13" s="1304"/>
      <c r="R13" s="1302"/>
      <c r="S13" s="1302"/>
      <c r="T13" s="1302"/>
      <c r="U13" s="1302"/>
      <c r="V13" s="1302"/>
      <c r="W13" s="1302"/>
    </row>
    <row r="14" spans="1:31" s="1295" customFormat="1" ht="20" customHeight="1">
      <c r="A14" s="1294" t="s">
        <v>7</v>
      </c>
      <c r="H14" s="1297"/>
      <c r="I14" s="1297"/>
      <c r="L14" s="1298"/>
      <c r="M14" s="1298"/>
      <c r="N14" s="1298"/>
      <c r="P14" s="1299"/>
      <c r="Q14" s="1298"/>
      <c r="S14" s="1300"/>
      <c r="T14" s="1300"/>
      <c r="U14" s="1300"/>
      <c r="V14" s="1300"/>
      <c r="W14" s="1301"/>
    </row>
    <row r="15" spans="1:31" s="1295" customFormat="1" ht="50" customHeight="1">
      <c r="A15" s="1295" t="s">
        <v>1440</v>
      </c>
      <c r="B15" s="1295" t="s">
        <v>160</v>
      </c>
      <c r="C15" s="1295">
        <v>1</v>
      </c>
      <c r="D15" s="1295" t="s">
        <v>1460</v>
      </c>
      <c r="E15" s="1295" t="s">
        <v>94</v>
      </c>
      <c r="F15" s="1295" t="s">
        <v>95</v>
      </c>
      <c r="H15" s="1297">
        <v>43831</v>
      </c>
      <c r="I15" s="1297">
        <v>44166</v>
      </c>
      <c r="J15" s="1307" t="s">
        <v>61</v>
      </c>
      <c r="K15" s="1295" t="s">
        <v>1461</v>
      </c>
      <c r="L15" s="1298">
        <f>15000</f>
        <v>15000</v>
      </c>
      <c r="M15" s="1298">
        <v>15000</v>
      </c>
      <c r="N15" s="1298">
        <f>M15-L15</f>
        <v>0</v>
      </c>
      <c r="O15" s="1295" t="s">
        <v>97</v>
      </c>
      <c r="P15" s="1299">
        <f>M15</f>
        <v>15000</v>
      </c>
      <c r="Q15" s="1298">
        <v>0</v>
      </c>
      <c r="R15" s="1295" t="s">
        <v>1462</v>
      </c>
      <c r="S15" s="1300">
        <v>2</v>
      </c>
      <c r="T15" s="1300">
        <v>1</v>
      </c>
      <c r="U15" s="1300">
        <v>0</v>
      </c>
      <c r="V15" s="1300" t="s">
        <v>65</v>
      </c>
      <c r="W15" s="1301" t="s">
        <v>1101</v>
      </c>
    </row>
    <row r="16" spans="1:31" s="1295" customFormat="1" ht="18" customHeight="1">
      <c r="A16" s="1302"/>
      <c r="B16" s="1302"/>
      <c r="C16" s="1302"/>
      <c r="D16" s="1302"/>
      <c r="E16" s="1302"/>
      <c r="F16" s="1302"/>
      <c r="G16" s="1302"/>
      <c r="H16" s="1303"/>
      <c r="I16" s="1303"/>
      <c r="J16" s="1308"/>
      <c r="K16" s="1302"/>
      <c r="L16" s="1304"/>
      <c r="M16" s="1304"/>
      <c r="N16" s="1304"/>
      <c r="O16" s="1305" t="s">
        <v>98</v>
      </c>
      <c r="P16" s="1306">
        <f>SUM(P15)</f>
        <v>15000</v>
      </c>
      <c r="Q16" s="1304"/>
      <c r="R16" s="1302"/>
      <c r="S16" s="1302"/>
      <c r="T16" s="1302"/>
      <c r="U16" s="1302"/>
      <c r="V16" s="1302"/>
      <c r="W16" s="1302"/>
    </row>
    <row r="17" spans="1:23" s="1295" customFormat="1" ht="18" customHeight="1">
      <c r="A17" s="1294" t="s">
        <v>9</v>
      </c>
      <c r="H17" s="1297"/>
      <c r="I17" s="1297"/>
      <c r="J17" s="1307"/>
      <c r="L17" s="1298"/>
      <c r="M17" s="1298"/>
      <c r="N17" s="1298"/>
      <c r="P17" s="1299"/>
      <c r="Q17" s="1298"/>
      <c r="S17" s="1300"/>
      <c r="T17" s="1300"/>
      <c r="U17" s="1300"/>
      <c r="V17" s="1300"/>
      <c r="W17" s="1301"/>
    </row>
    <row r="18" spans="1:23" s="1295" customFormat="1" ht="50" customHeight="1">
      <c r="A18" s="1295" t="s">
        <v>1440</v>
      </c>
      <c r="B18" s="1295" t="s">
        <v>160</v>
      </c>
      <c r="C18" s="1295">
        <v>1</v>
      </c>
      <c r="D18" s="1295" t="s">
        <v>1463</v>
      </c>
      <c r="E18" s="1295" t="s">
        <v>117</v>
      </c>
      <c r="F18" s="1295" t="s">
        <v>9</v>
      </c>
      <c r="H18" s="1297">
        <v>43831</v>
      </c>
      <c r="I18" s="1297">
        <v>44166</v>
      </c>
      <c r="J18" s="1295" t="s">
        <v>61</v>
      </c>
      <c r="K18" s="1295" t="s">
        <v>1464</v>
      </c>
      <c r="L18" s="1298">
        <f>15000</f>
        <v>15000</v>
      </c>
      <c r="M18" s="1298">
        <v>15000</v>
      </c>
      <c r="N18" s="1298">
        <f>M18-L18</f>
        <v>0</v>
      </c>
      <c r="O18" s="1295" t="s">
        <v>1465</v>
      </c>
      <c r="P18" s="1299">
        <f>M18</f>
        <v>15000</v>
      </c>
      <c r="Q18" s="1298">
        <v>0</v>
      </c>
      <c r="R18" s="1295" t="s">
        <v>1466</v>
      </c>
      <c r="S18" s="1300">
        <v>2</v>
      </c>
      <c r="T18" s="1300">
        <v>2</v>
      </c>
      <c r="U18" s="1300">
        <v>2</v>
      </c>
      <c r="V18" s="1300" t="s">
        <v>65</v>
      </c>
      <c r="W18" s="1301" t="s">
        <v>1101</v>
      </c>
    </row>
    <row r="19" spans="1:23" s="1295" customFormat="1" ht="18" customHeight="1">
      <c r="A19" s="1302"/>
      <c r="B19" s="1302"/>
      <c r="C19" s="1302"/>
      <c r="D19" s="1302"/>
      <c r="E19" s="1302"/>
      <c r="F19" s="1302"/>
      <c r="G19" s="1302"/>
      <c r="H19" s="1302"/>
      <c r="I19" s="1302"/>
      <c r="J19" s="1302"/>
      <c r="K19" s="1305" t="s">
        <v>5</v>
      </c>
      <c r="L19" s="1304">
        <f>SUM(L15:L18)</f>
        <v>30000</v>
      </c>
      <c r="M19" s="1309">
        <f>SUM(M15:M18)</f>
        <v>30000</v>
      </c>
      <c r="N19" s="1309">
        <f>SUM(N15:N18)</f>
        <v>0</v>
      </c>
      <c r="O19" s="1305" t="s">
        <v>124</v>
      </c>
      <c r="P19" s="1306">
        <f>P18</f>
        <v>15000</v>
      </c>
      <c r="Q19" s="1304">
        <f>SUM(Q15:Q18)</f>
        <v>0</v>
      </c>
      <c r="R19" s="1302"/>
      <c r="S19" s="1302"/>
      <c r="T19" s="1302"/>
      <c r="U19" s="1302"/>
      <c r="V19" s="1302"/>
      <c r="W19" s="1302"/>
    </row>
    <row r="20" spans="1:23" s="1284" customFormat="1" ht="18" customHeight="1">
      <c r="A20" s="1310"/>
      <c r="B20" s="1310"/>
      <c r="C20" s="1310"/>
      <c r="D20" s="1310"/>
      <c r="E20" s="1310"/>
      <c r="F20" s="1310"/>
      <c r="G20" s="1310"/>
      <c r="H20" s="1310"/>
      <c r="I20" s="1310"/>
      <c r="J20" s="1310"/>
      <c r="K20" s="1310"/>
      <c r="L20" s="1311"/>
      <c r="M20" s="1310"/>
      <c r="N20" s="1310"/>
      <c r="O20" s="1312" t="s">
        <v>1467</v>
      </c>
      <c r="P20" s="1313">
        <f>P13+P16+P19</f>
        <v>100000</v>
      </c>
      <c r="Q20" s="1310"/>
      <c r="R20" s="1310"/>
      <c r="S20" s="1310"/>
      <c r="T20" s="1310"/>
      <c r="U20" s="1310"/>
      <c r="V20" s="1310"/>
      <c r="W20" s="1310"/>
    </row>
    <row r="21" spans="1:23" s="1284" customFormat="1">
      <c r="L21" s="1285"/>
    </row>
    <row r="22" spans="1:23" s="1284" customFormat="1">
      <c r="L22" s="1285"/>
    </row>
    <row r="23" spans="1:23" s="1284" customFormat="1">
      <c r="L23" s="1285"/>
    </row>
    <row r="24" spans="1:23" s="1284" customFormat="1">
      <c r="L24" s="1285"/>
    </row>
    <row r="25" spans="1:23" s="1284" customFormat="1">
      <c r="L25" s="1285"/>
    </row>
    <row r="26" spans="1:23" s="1284" customFormat="1">
      <c r="L26" s="1285"/>
    </row>
    <row r="27" spans="1:23" s="1284" customFormat="1">
      <c r="L27" s="1285"/>
    </row>
    <row r="28" spans="1:23" s="1284" customFormat="1">
      <c r="L28" s="1285"/>
    </row>
    <row r="29" spans="1:23" s="1284" customFormat="1">
      <c r="L29" s="1285"/>
    </row>
    <row r="30" spans="1:23" s="1284" customFormat="1">
      <c r="L30" s="1285"/>
    </row>
    <row r="31" spans="1:23" s="1284" customFormat="1">
      <c r="L31" s="1285"/>
    </row>
    <row r="32" spans="1:23" s="1284" customFormat="1">
      <c r="L32" s="1285"/>
    </row>
    <row r="33" spans="12:12" s="1284" customFormat="1">
      <c r="L33" s="1285"/>
    </row>
    <row r="34" spans="12:12" s="1284" customFormat="1">
      <c r="L34" s="1285"/>
    </row>
    <row r="35" spans="12:12" s="1284" customFormat="1">
      <c r="L35" s="1285"/>
    </row>
    <row r="36" spans="12:12" s="1284" customFormat="1">
      <c r="L36" s="1285"/>
    </row>
    <row r="37" spans="12:12" s="1284" customFormat="1">
      <c r="L37" s="1285"/>
    </row>
    <row r="38" spans="12:12" s="1284" customFormat="1">
      <c r="L38" s="1285"/>
    </row>
    <row r="39" spans="12:12" s="1284" customFormat="1">
      <c r="L39" s="1285"/>
    </row>
    <row r="40" spans="12:12" s="1284" customFormat="1">
      <c r="L40" s="1285"/>
    </row>
    <row r="41" spans="12:12" s="1284" customFormat="1">
      <c r="L41" s="1285"/>
    </row>
    <row r="42" spans="12:12" s="1284" customFormat="1">
      <c r="L42" s="1285"/>
    </row>
    <row r="43" spans="12:12" s="1284" customFormat="1">
      <c r="L43" s="1285"/>
    </row>
    <row r="44" spans="12:12" s="1284" customFormat="1">
      <c r="L44" s="1285"/>
    </row>
    <row r="45" spans="12:12" s="1284" customFormat="1">
      <c r="L45" s="1285"/>
    </row>
    <row r="46" spans="12:12" s="1284" customFormat="1">
      <c r="L46" s="1285"/>
    </row>
    <row r="47" spans="12:12" s="1284" customFormat="1">
      <c r="L47" s="1285"/>
    </row>
    <row r="48" spans="12:12" s="1284" customFormat="1">
      <c r="L48" s="1285"/>
    </row>
    <row r="49" spans="12:12" s="1284" customFormat="1">
      <c r="L49" s="1285"/>
    </row>
    <row r="50" spans="12:12" s="1284" customFormat="1">
      <c r="L50" s="1285"/>
    </row>
    <row r="51" spans="12:12" s="1284" customFormat="1">
      <c r="L51" s="1285"/>
    </row>
    <row r="52" spans="12:12" s="1284" customFormat="1">
      <c r="L52" s="1285"/>
    </row>
    <row r="53" spans="12:12" s="1284" customFormat="1">
      <c r="L53" s="1285"/>
    </row>
    <row r="54" spans="12:12" s="1284" customFormat="1">
      <c r="L54" s="1285"/>
    </row>
    <row r="55" spans="12:12" s="1284" customFormat="1">
      <c r="L55" s="1285"/>
    </row>
    <row r="56" spans="12:12" s="1284" customFormat="1">
      <c r="L56" s="1285"/>
    </row>
    <row r="57" spans="12:12" s="1284" customFormat="1">
      <c r="L57" s="1285"/>
    </row>
    <row r="58" spans="12:12" s="1284" customFormat="1">
      <c r="L58" s="1285"/>
    </row>
    <row r="59" spans="12:12" s="1284" customFormat="1">
      <c r="L59" s="1285"/>
    </row>
    <row r="60" spans="12:12" s="1284" customFormat="1">
      <c r="L60" s="1285"/>
    </row>
    <row r="61" spans="12:12" s="1284" customFormat="1">
      <c r="L61" s="1285"/>
    </row>
    <row r="62" spans="12:12" s="1284" customFormat="1">
      <c r="L62" s="1285"/>
    </row>
    <row r="63" spans="12:12" s="1284" customFormat="1">
      <c r="L63" s="1285"/>
    </row>
    <row r="64" spans="12:12" s="1284" customFormat="1">
      <c r="L64" s="1285"/>
    </row>
    <row r="65" spans="12:12" s="1284" customFormat="1">
      <c r="L65" s="1285"/>
    </row>
    <row r="66" spans="12:12" s="1284" customFormat="1">
      <c r="L66" s="1285"/>
    </row>
    <row r="67" spans="12:12" s="1284" customFormat="1">
      <c r="L67" s="1285"/>
    </row>
    <row r="68" spans="12:12" s="1284" customFormat="1">
      <c r="L68" s="1285"/>
    </row>
    <row r="69" spans="12:12" s="1284" customFormat="1">
      <c r="L69" s="1285"/>
    </row>
    <row r="70" spans="12:12" s="1284" customFormat="1">
      <c r="L70" s="1285"/>
    </row>
    <row r="71" spans="12:12" s="1284" customFormat="1">
      <c r="L71" s="1285"/>
    </row>
    <row r="72" spans="12:12" s="1284" customFormat="1">
      <c r="L72" s="1285"/>
    </row>
    <row r="73" spans="12:12" s="1284" customFormat="1">
      <c r="L73" s="1285"/>
    </row>
    <row r="74" spans="12:12" s="1284" customFormat="1">
      <c r="L74" s="1285"/>
    </row>
    <row r="75" spans="12:12" s="1284" customFormat="1">
      <c r="L75" s="1285"/>
    </row>
    <row r="76" spans="12:12" s="1284" customFormat="1">
      <c r="L76" s="1285"/>
    </row>
    <row r="77" spans="12:12" s="1284" customFormat="1">
      <c r="L77" s="1285"/>
    </row>
    <row r="78" spans="12:12" s="1284" customFormat="1">
      <c r="L78" s="1285"/>
    </row>
    <row r="79" spans="12:12" s="1284" customFormat="1">
      <c r="L79" s="1285"/>
    </row>
    <row r="80" spans="12:12" s="1284" customFormat="1">
      <c r="L80" s="1285"/>
    </row>
    <row r="81" spans="12:12" s="1284" customFormat="1">
      <c r="L81" s="1285"/>
    </row>
    <row r="82" spans="12:12" s="1284" customFormat="1">
      <c r="L82" s="1285"/>
    </row>
    <row r="83" spans="12:12" s="1284" customFormat="1">
      <c r="L83" s="1285"/>
    </row>
    <row r="84" spans="12:12" s="1284" customFormat="1">
      <c r="L84" s="1285"/>
    </row>
    <row r="85" spans="12:12" s="1284" customFormat="1">
      <c r="L85" s="1285"/>
    </row>
    <row r="86" spans="12:12" s="1284" customFormat="1">
      <c r="L86" s="1285"/>
    </row>
    <row r="87" spans="12:12" s="1284" customFormat="1">
      <c r="L87" s="1285"/>
    </row>
    <row r="88" spans="12:12" s="1284" customFormat="1">
      <c r="L88" s="1285"/>
    </row>
    <row r="89" spans="12:12" s="1284" customFormat="1">
      <c r="L89" s="1285"/>
    </row>
    <row r="90" spans="12:12" s="1284" customFormat="1">
      <c r="L90" s="1285"/>
    </row>
    <row r="91" spans="12:12" s="1284" customFormat="1">
      <c r="L91" s="1285"/>
    </row>
    <row r="92" spans="12:12" s="1284" customFormat="1">
      <c r="L92" s="1285"/>
    </row>
    <row r="93" spans="12:12" s="1284" customFormat="1">
      <c r="L93" s="1285"/>
    </row>
    <row r="94" spans="12:12" s="1284" customFormat="1">
      <c r="L94" s="1285"/>
    </row>
    <row r="95" spans="12:12" s="1284" customFormat="1">
      <c r="L95" s="1285"/>
    </row>
    <row r="96" spans="12:12" s="1284" customFormat="1">
      <c r="L96" s="1285"/>
    </row>
    <row r="97" spans="12:12" s="1284" customFormat="1">
      <c r="L97" s="1285"/>
    </row>
    <row r="98" spans="12:12" s="1284" customFormat="1">
      <c r="L98" s="1285"/>
    </row>
    <row r="99" spans="12:12" s="1284" customFormat="1">
      <c r="L99" s="1285"/>
    </row>
    <row r="100" spans="12:12" s="1284" customFormat="1">
      <c r="L100" s="1285"/>
    </row>
    <row r="101" spans="12:12" s="1284" customFormat="1">
      <c r="L101" s="1285"/>
    </row>
    <row r="102" spans="12:12" s="1284" customFormat="1">
      <c r="L102" s="1285"/>
    </row>
    <row r="103" spans="12:12" s="1284" customFormat="1">
      <c r="L103" s="1285"/>
    </row>
    <row r="104" spans="12:12" s="1284" customFormat="1">
      <c r="L104" s="1285"/>
    </row>
    <row r="105" spans="12:12" s="1284" customFormat="1">
      <c r="L105" s="1285"/>
    </row>
    <row r="106" spans="12:12" s="1284" customFormat="1">
      <c r="L106" s="1285"/>
    </row>
    <row r="107" spans="12:12" s="1284" customFormat="1">
      <c r="L107" s="1285"/>
    </row>
    <row r="108" spans="12:12" s="1284" customFormat="1">
      <c r="L108" s="1285"/>
    </row>
    <row r="109" spans="12:12" s="1284" customFormat="1">
      <c r="L109" s="1285"/>
    </row>
    <row r="110" spans="12:12" s="1284" customFormat="1">
      <c r="L110" s="1285"/>
    </row>
    <row r="111" spans="12:12" s="1284" customFormat="1">
      <c r="L111" s="1285"/>
    </row>
    <row r="112" spans="12:12" s="1284" customFormat="1">
      <c r="L112" s="1285"/>
    </row>
    <row r="113" spans="12:12" s="1284" customFormat="1">
      <c r="L113" s="1285"/>
    </row>
    <row r="114" spans="12:12" s="1284" customFormat="1">
      <c r="L114" s="1285"/>
    </row>
    <row r="115" spans="12:12" s="1284" customFormat="1">
      <c r="L115" s="1285"/>
    </row>
    <row r="116" spans="12:12" s="1284" customFormat="1">
      <c r="L116" s="1285"/>
    </row>
    <row r="117" spans="12:12" s="1284" customFormat="1">
      <c r="L117" s="1285"/>
    </row>
    <row r="118" spans="12:12" s="1284" customFormat="1">
      <c r="L118" s="1285"/>
    </row>
    <row r="119" spans="12:12" s="1284" customFormat="1">
      <c r="L119" s="1285"/>
    </row>
    <row r="120" spans="12:12" s="1284" customFormat="1">
      <c r="L120" s="1285"/>
    </row>
    <row r="121" spans="12:12" s="1284" customFormat="1">
      <c r="L121" s="1285"/>
    </row>
    <row r="122" spans="12:12" s="1284" customFormat="1">
      <c r="L122" s="1285"/>
    </row>
    <row r="123" spans="12:12" s="1284" customFormat="1">
      <c r="L123" s="1285"/>
    </row>
    <row r="124" spans="12:12" s="1284" customFormat="1">
      <c r="L124" s="1285"/>
    </row>
    <row r="125" spans="12:12" s="1284" customFormat="1">
      <c r="L125" s="1285"/>
    </row>
    <row r="126" spans="12:12" s="1284" customFormat="1">
      <c r="L126" s="1285"/>
    </row>
    <row r="127" spans="12:12" s="1284" customFormat="1">
      <c r="L127" s="1285"/>
    </row>
    <row r="128" spans="12:12" s="1284" customFormat="1">
      <c r="L128" s="1285"/>
    </row>
    <row r="129" spans="12:12" s="1284" customFormat="1">
      <c r="L129" s="1285"/>
    </row>
    <row r="130" spans="12:12" s="1284" customFormat="1">
      <c r="L130" s="1285"/>
    </row>
    <row r="131" spans="12:12" s="1284" customFormat="1">
      <c r="L131" s="1285"/>
    </row>
    <row r="132" spans="12:12" s="1284" customFormat="1">
      <c r="L132" s="1285"/>
    </row>
    <row r="133" spans="12:12" s="1284" customFormat="1">
      <c r="L133" s="1285"/>
    </row>
    <row r="134" spans="12:12" s="1284" customFormat="1">
      <c r="L134" s="1285"/>
    </row>
    <row r="135" spans="12:12" s="1284" customFormat="1">
      <c r="L135" s="1285"/>
    </row>
    <row r="136" spans="12:12" s="1284" customFormat="1">
      <c r="L136" s="1285"/>
    </row>
    <row r="137" spans="12:12" s="1284" customFormat="1">
      <c r="L137" s="1285"/>
    </row>
    <row r="138" spans="12:12" s="1284" customFormat="1">
      <c r="L138" s="1285"/>
    </row>
    <row r="139" spans="12:12" s="1284" customFormat="1">
      <c r="L139" s="1285"/>
    </row>
    <row r="140" spans="12:12" s="1284" customFormat="1">
      <c r="L140" s="1285"/>
    </row>
    <row r="141" spans="12:12" s="1284" customFormat="1">
      <c r="L141" s="1285"/>
    </row>
  </sheetData>
  <mergeCells count="1">
    <mergeCell ref="B6:N6"/>
  </mergeCells>
  <dataValidations count="6">
    <dataValidation type="list" allowBlank="1" showInputMessage="1" showErrorMessage="1" sqref="J9:J17 J19:J1048576">
      <formula1>$E$2:$G$2</formula1>
    </dataValidation>
    <dataValidation type="list" allowBlank="1" showInputMessage="1" showErrorMessage="1" sqref="S7:U17 S19:U1048576">
      <formula1>$A$2:$C$2</formula1>
    </dataValidation>
    <dataValidation type="list" allowBlank="1" showInputMessage="1" showErrorMessage="1" sqref="C7:C17 C19:C442">
      <formula1>$B$2:$C$2</formula1>
    </dataValidation>
    <dataValidation type="list" allowBlank="1" showInputMessage="1" showErrorMessage="1" sqref="V300:V366">
      <formula1>$A$3:$AD$3</formula1>
    </dataValidation>
    <dataValidation type="list" allowBlank="1" showInputMessage="1" showErrorMessage="1" sqref="V7:V17 V19:V299">
      <formula1>$A$3:$AE$3</formula1>
    </dataValidation>
    <dataValidation type="list" allowBlank="1" showInputMessage="1" showErrorMessage="1" sqref="R5:R6">
      <formula1>$A$22:$A$31</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F12"/>
  <sheetViews>
    <sheetView workbookViewId="0">
      <selection activeCell="C15" sqref="C15"/>
    </sheetView>
  </sheetViews>
  <sheetFormatPr defaultRowHeight="14.5"/>
  <cols>
    <col min="1" max="2" width="8.7265625" style="1315"/>
    <col min="3" max="3" width="33.90625" style="1315" customWidth="1"/>
    <col min="4" max="4" width="9.7265625" style="1315" bestFit="1" customWidth="1"/>
    <col min="5" max="5" width="10.26953125" style="1315" customWidth="1"/>
    <col min="6" max="16384" width="8.7265625" style="1315"/>
  </cols>
  <sheetData>
    <row r="3" spans="3:6">
      <c r="C3" s="1716" t="s">
        <v>1468</v>
      </c>
      <c r="D3" s="1716"/>
    </row>
    <row r="5" spans="3:6">
      <c r="C5" s="1316" t="s">
        <v>1469</v>
      </c>
      <c r="D5" s="1317">
        <f>[9]CapDev_activities2020!O21+[9]CapDev_activities2020!P21</f>
        <v>44000</v>
      </c>
    </row>
    <row r="6" spans="3:6">
      <c r="C6" s="1316" t="s">
        <v>1470</v>
      </c>
      <c r="D6" s="1317">
        <f>'[9]CapDev_addl_activites2020 '!N19+'[9]CapDev_addl_activites2020 '!O19</f>
        <v>20500</v>
      </c>
    </row>
    <row r="7" spans="3:6">
      <c r="C7" s="1318" t="s">
        <v>1471</v>
      </c>
      <c r="D7" s="1319">
        <f>SUM(D5:D6)</f>
        <v>64500</v>
      </c>
    </row>
    <row r="8" spans="3:6">
      <c r="C8" s="1320"/>
      <c r="D8" s="1321"/>
    </row>
    <row r="9" spans="3:6">
      <c r="C9" s="1318" t="s">
        <v>1</v>
      </c>
      <c r="D9" s="1318" t="s">
        <v>3</v>
      </c>
      <c r="E9" s="1318" t="s">
        <v>4</v>
      </c>
      <c r="F9" s="1318" t="s">
        <v>5</v>
      </c>
    </row>
    <row r="10" spans="3:6">
      <c r="C10" s="1322" t="s">
        <v>6</v>
      </c>
      <c r="D10" s="1316">
        <f>[1]CapDev2020!N22</f>
        <v>16500</v>
      </c>
      <c r="E10" s="1316">
        <f>[1]CapDev_addl_2020!N19+[1]CapDev_addl_2020!O19</f>
        <v>20500</v>
      </c>
      <c r="F10" s="1316">
        <f>SUM(D10:E10)</f>
        <v>37000</v>
      </c>
    </row>
    <row r="11" spans="3:6">
      <c r="C11" s="1322" t="s">
        <v>7</v>
      </c>
      <c r="D11" s="1316">
        <f>[1]CapDev2020!N28</f>
        <v>27500</v>
      </c>
      <c r="E11" s="1316">
        <f>0</f>
        <v>0</v>
      </c>
      <c r="F11" s="1316">
        <f>SUM(D11:E11)</f>
        <v>27500</v>
      </c>
    </row>
    <row r="12" spans="3:6">
      <c r="C12" s="1318" t="s">
        <v>5</v>
      </c>
      <c r="D12" s="1318">
        <f>SUM(D10:D11)</f>
        <v>44000</v>
      </c>
      <c r="E12" s="1318">
        <f>SUM(E10:E11)</f>
        <v>20500</v>
      </c>
      <c r="F12" s="1318">
        <f>SUM(F10:F11)</f>
        <v>64500</v>
      </c>
    </row>
  </sheetData>
  <mergeCells count="1">
    <mergeCell ref="C3:D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2:AD32"/>
  <sheetViews>
    <sheetView topLeftCell="H26" workbookViewId="0">
      <selection activeCell="N25" sqref="N25"/>
    </sheetView>
  </sheetViews>
  <sheetFormatPr defaultRowHeight="14.5"/>
  <cols>
    <col min="1" max="1" width="11.453125" style="1315" customWidth="1"/>
    <col min="2" max="2" width="5.54296875" style="1315" customWidth="1"/>
    <col min="3" max="3" width="7.81640625" style="1315" customWidth="1"/>
    <col min="4" max="4" width="21.54296875" style="1315" customWidth="1"/>
    <col min="5" max="5" width="16.81640625" style="1315" customWidth="1"/>
    <col min="6" max="6" width="14.54296875" style="1315" customWidth="1"/>
    <col min="7" max="7" width="21.54296875" style="1315" customWidth="1"/>
    <col min="8" max="8" width="14.54296875" style="1315" customWidth="1"/>
    <col min="9" max="9" width="13.81640625" style="1315" customWidth="1"/>
    <col min="10" max="10" width="14.54296875" style="1315" customWidth="1"/>
    <col min="11" max="11" width="14.1796875" style="1315" customWidth="1"/>
    <col min="12" max="12" width="15.1796875" style="1315" customWidth="1"/>
    <col min="13" max="13" width="14.54296875" style="1315" customWidth="1"/>
    <col min="14" max="14" width="23.26953125" style="1315" customWidth="1"/>
    <col min="15" max="15" width="12.54296875" style="1315" customWidth="1"/>
    <col min="16" max="16" width="13.54296875" style="1315" customWidth="1"/>
    <col min="17" max="17" width="27.54296875" style="1315" customWidth="1"/>
    <col min="18" max="18" width="5" style="1315" customWidth="1"/>
    <col min="19" max="20" width="5.1796875" style="1315" customWidth="1"/>
    <col min="21" max="21" width="26.81640625" style="1315" customWidth="1"/>
    <col min="22" max="16384" width="8.7265625" style="1315"/>
  </cols>
  <sheetData>
    <row r="2" spans="1:30" hidden="1">
      <c r="A2" s="1315">
        <v>0</v>
      </c>
      <c r="B2" s="1315">
        <v>1</v>
      </c>
      <c r="C2" s="1315">
        <v>2</v>
      </c>
      <c r="E2" s="1315" t="s">
        <v>52</v>
      </c>
      <c r="F2" s="1315" t="s">
        <v>61</v>
      </c>
      <c r="G2" s="1315" t="s">
        <v>451</v>
      </c>
    </row>
    <row r="3" spans="1:30" hidden="1">
      <c r="A3" s="1323" t="s">
        <v>452</v>
      </c>
      <c r="B3" s="1323" t="s">
        <v>453</v>
      </c>
      <c r="C3" s="1323" t="s">
        <v>386</v>
      </c>
      <c r="D3" s="1323" t="s">
        <v>454</v>
      </c>
      <c r="E3" s="1323" t="s">
        <v>455</v>
      </c>
      <c r="F3" s="1323" t="s">
        <v>456</v>
      </c>
      <c r="G3" s="1323" t="s">
        <v>457</v>
      </c>
      <c r="H3" s="1323" t="s">
        <v>458</v>
      </c>
      <c r="I3" s="1323" t="s">
        <v>251</v>
      </c>
      <c r="J3" s="1323" t="s">
        <v>1472</v>
      </c>
      <c r="K3" s="1323" t="s">
        <v>311</v>
      </c>
      <c r="L3" s="1323"/>
      <c r="M3" s="1323" t="s">
        <v>1436</v>
      </c>
      <c r="N3" s="1323" t="s">
        <v>459</v>
      </c>
      <c r="O3" s="1323" t="s">
        <v>374</v>
      </c>
      <c r="P3" s="1323" t="s">
        <v>56</v>
      </c>
      <c r="Q3" s="1323" t="s">
        <v>460</v>
      </c>
      <c r="R3" s="1323" t="s">
        <v>431</v>
      </c>
      <c r="S3" s="1323" t="s">
        <v>461</v>
      </c>
      <c r="T3" s="1323" t="s">
        <v>462</v>
      </c>
      <c r="U3" s="1323" t="s">
        <v>463</v>
      </c>
      <c r="V3" s="1323" t="s">
        <v>464</v>
      </c>
      <c r="W3" s="1323" t="s">
        <v>465</v>
      </c>
      <c r="X3" s="1323" t="s">
        <v>466</v>
      </c>
      <c r="Y3" s="1323" t="s">
        <v>65</v>
      </c>
      <c r="Z3" s="1323" t="s">
        <v>467</v>
      </c>
      <c r="AA3" s="1323" t="s">
        <v>81</v>
      </c>
      <c r="AB3" s="1323" t="s">
        <v>468</v>
      </c>
      <c r="AC3" s="1323" t="s">
        <v>76</v>
      </c>
      <c r="AD3" s="1323" t="s">
        <v>469</v>
      </c>
    </row>
    <row r="4" spans="1:30" hidden="1"/>
    <row r="5" spans="1:30" hidden="1">
      <c r="G5" s="1324"/>
      <c r="I5" s="1325"/>
      <c r="K5" s="1326"/>
      <c r="L5" s="1326"/>
      <c r="M5" s="1327"/>
      <c r="O5" s="1326"/>
      <c r="P5" s="1326"/>
      <c r="Q5" s="1326"/>
    </row>
    <row r="6" spans="1:30" hidden="1">
      <c r="G6" s="1324"/>
      <c r="I6" s="1325"/>
      <c r="K6" s="1326"/>
      <c r="L6" s="1326"/>
      <c r="M6" s="1327"/>
      <c r="O6" s="1326"/>
      <c r="P6" s="1326"/>
      <c r="Q6" s="1326"/>
    </row>
    <row r="7" spans="1:30" hidden="1">
      <c r="G7" s="1324"/>
      <c r="I7" s="1325"/>
      <c r="K7" s="1326"/>
      <c r="L7" s="1326"/>
      <c r="M7" s="1327"/>
      <c r="O7" s="1326"/>
      <c r="P7" s="1326"/>
      <c r="Q7" s="1326"/>
    </row>
    <row r="8" spans="1:30" hidden="1">
      <c r="G8" s="1324"/>
      <c r="I8" s="1325"/>
      <c r="K8" s="1326"/>
      <c r="L8" s="1326"/>
      <c r="M8" s="1327"/>
      <c r="O8" s="1326"/>
      <c r="P8" s="1326"/>
      <c r="Q8" s="1326"/>
    </row>
    <row r="9" spans="1:30" hidden="1">
      <c r="G9" s="1324"/>
      <c r="I9" s="1325"/>
      <c r="K9" s="1326"/>
      <c r="L9" s="1326"/>
      <c r="M9" s="1327"/>
      <c r="O9" s="1326"/>
      <c r="P9" s="1326"/>
      <c r="Q9" s="1326"/>
    </row>
    <row r="10" spans="1:30" hidden="1">
      <c r="G10" s="1324"/>
      <c r="I10" s="1325"/>
      <c r="K10" s="1326"/>
      <c r="L10" s="1326"/>
      <c r="M10" s="1327"/>
      <c r="O10" s="1326"/>
      <c r="P10" s="1326"/>
      <c r="Q10" s="1326"/>
    </row>
    <row r="11" spans="1:30">
      <c r="G11" s="1324"/>
      <c r="I11" s="1325"/>
      <c r="K11" s="1326"/>
      <c r="L11" s="1326"/>
      <c r="M11" s="1327"/>
      <c r="O11" s="1326"/>
      <c r="P11" s="1326"/>
      <c r="Q11" s="1326"/>
    </row>
    <row r="12" spans="1:30" ht="21" customHeight="1">
      <c r="B12" s="1717" t="s">
        <v>1473</v>
      </c>
      <c r="C12" s="1717"/>
      <c r="D12" s="1717"/>
      <c r="E12" s="1717"/>
      <c r="F12" s="1717"/>
      <c r="G12" s="1717"/>
      <c r="H12" s="1717"/>
      <c r="I12" s="1717"/>
      <c r="J12" s="1717"/>
      <c r="K12" s="1328"/>
      <c r="L12" s="1328"/>
      <c r="M12" s="1328"/>
      <c r="N12" s="1328"/>
      <c r="O12" s="1328"/>
      <c r="P12" s="1328"/>
      <c r="Q12" s="1326"/>
    </row>
    <row r="13" spans="1:30">
      <c r="G13" s="1324"/>
      <c r="I13" s="1325"/>
      <c r="K13" s="1326"/>
      <c r="L13" s="1326"/>
      <c r="M13" s="1327"/>
      <c r="O13" s="1326"/>
      <c r="P13" s="1326"/>
      <c r="Q13" s="1326"/>
    </row>
    <row r="16" spans="1:30" s="1332" customFormat="1" ht="58">
      <c r="A16" s="1329" t="s">
        <v>21</v>
      </c>
      <c r="B16" s="1329" t="s">
        <v>22</v>
      </c>
      <c r="C16" s="1330" t="s">
        <v>23</v>
      </c>
      <c r="D16" s="1329" t="s">
        <v>24</v>
      </c>
      <c r="E16" s="1329" t="s">
        <v>25</v>
      </c>
      <c r="F16" s="1329" t="s">
        <v>26</v>
      </c>
      <c r="G16" s="1329" t="s">
        <v>27</v>
      </c>
      <c r="H16" s="1329" t="s">
        <v>28</v>
      </c>
      <c r="I16" s="1329" t="s">
        <v>29</v>
      </c>
      <c r="J16" s="1329" t="s">
        <v>554</v>
      </c>
      <c r="K16" s="1331" t="s">
        <v>34</v>
      </c>
      <c r="L16" s="1331" t="s">
        <v>33</v>
      </c>
      <c r="M16" s="1329" t="s">
        <v>30</v>
      </c>
      <c r="N16" s="1331" t="s">
        <v>31</v>
      </c>
      <c r="O16" s="1331" t="s">
        <v>35</v>
      </c>
      <c r="P16" s="1331" t="s">
        <v>36</v>
      </c>
      <c r="Q16" s="1331" t="s">
        <v>37</v>
      </c>
      <c r="R16" s="45" t="s">
        <v>38</v>
      </c>
      <c r="S16" s="45" t="s">
        <v>39</v>
      </c>
      <c r="T16" s="45" t="s">
        <v>40</v>
      </c>
      <c r="U16" s="45" t="s">
        <v>41</v>
      </c>
    </row>
    <row r="17" spans="1:21" s="1332" customFormat="1" ht="18.5">
      <c r="A17" s="1333" t="s">
        <v>6</v>
      </c>
      <c r="B17" s="1329"/>
      <c r="C17" s="1330"/>
      <c r="D17" s="1329"/>
      <c r="E17" s="1329"/>
      <c r="F17" s="1329"/>
      <c r="G17" s="1329"/>
      <c r="H17" s="1329"/>
      <c r="I17" s="1329"/>
      <c r="J17" s="1329"/>
      <c r="K17" s="1331"/>
      <c r="L17" s="1331"/>
      <c r="M17" s="1329"/>
      <c r="N17" s="1331"/>
      <c r="O17" s="1331"/>
      <c r="P17" s="1331"/>
      <c r="Q17" s="1331"/>
      <c r="R17" s="45"/>
      <c r="S17" s="45"/>
      <c r="T17" s="45"/>
      <c r="U17" s="45"/>
    </row>
    <row r="18" spans="1:21" s="1342" customFormat="1" ht="78" customHeight="1">
      <c r="A18" s="1334" t="s">
        <v>1474</v>
      </c>
      <c r="B18" s="1334"/>
      <c r="C18" s="1334">
        <v>1</v>
      </c>
      <c r="D18" s="1335" t="s">
        <v>1475</v>
      </c>
      <c r="E18" s="1335" t="s">
        <v>1476</v>
      </c>
      <c r="F18" s="1334" t="s">
        <v>6</v>
      </c>
      <c r="G18" s="1335" t="s">
        <v>1477</v>
      </c>
      <c r="H18" s="1336">
        <v>43132</v>
      </c>
      <c r="I18" s="1334" t="s">
        <v>1478</v>
      </c>
      <c r="J18" s="1337">
        <f>12500</f>
        <v>12500</v>
      </c>
      <c r="K18" s="1337">
        <v>7500</v>
      </c>
      <c r="L18" s="1338" t="s">
        <v>1479</v>
      </c>
      <c r="M18" s="1334" t="s">
        <v>61</v>
      </c>
      <c r="N18" s="1338" t="s">
        <v>1480</v>
      </c>
      <c r="O18" s="1339">
        <v>5000</v>
      </c>
      <c r="P18" s="1340">
        <v>0</v>
      </c>
      <c r="Q18" s="1335" t="s">
        <v>1481</v>
      </c>
      <c r="R18" s="1341">
        <v>0</v>
      </c>
      <c r="S18" s="1341">
        <v>0</v>
      </c>
      <c r="T18" s="1341">
        <v>2</v>
      </c>
      <c r="U18" s="1341" t="s">
        <v>81</v>
      </c>
    </row>
    <row r="19" spans="1:21" s="1342" customFormat="1" ht="76.5" customHeight="1">
      <c r="A19" s="1334" t="s">
        <v>1474</v>
      </c>
      <c r="B19" s="1334"/>
      <c r="C19" s="1334">
        <v>1</v>
      </c>
      <c r="D19" s="1335" t="s">
        <v>1482</v>
      </c>
      <c r="E19" s="1335" t="s">
        <v>1476</v>
      </c>
      <c r="F19" s="1334" t="s">
        <v>6</v>
      </c>
      <c r="G19" s="1335" t="s">
        <v>1477</v>
      </c>
      <c r="H19" s="1336">
        <v>43132</v>
      </c>
      <c r="I19" s="1334" t="s">
        <v>1483</v>
      </c>
      <c r="J19" s="1337">
        <f>13500</f>
        <v>13500</v>
      </c>
      <c r="K19" s="1337">
        <v>10000</v>
      </c>
      <c r="L19" s="1338" t="s">
        <v>1479</v>
      </c>
      <c r="M19" s="1334" t="s">
        <v>61</v>
      </c>
      <c r="N19" s="1334"/>
      <c r="O19" s="1339">
        <v>5000</v>
      </c>
      <c r="P19" s="1340">
        <v>0</v>
      </c>
      <c r="Q19" s="1335" t="s">
        <v>1484</v>
      </c>
      <c r="R19" s="1341">
        <v>0</v>
      </c>
      <c r="S19" s="1341">
        <v>0</v>
      </c>
      <c r="T19" s="1341">
        <v>2</v>
      </c>
      <c r="U19" s="1341" t="s">
        <v>81</v>
      </c>
    </row>
    <row r="20" spans="1:21" s="1342" customFormat="1" ht="58">
      <c r="A20" s="1334" t="s">
        <v>1474</v>
      </c>
      <c r="B20" s="1334"/>
      <c r="C20" s="1334">
        <v>2</v>
      </c>
      <c r="D20" s="1335" t="s">
        <v>1485</v>
      </c>
      <c r="E20" s="1335" t="s">
        <v>1486</v>
      </c>
      <c r="F20" s="1334" t="s">
        <v>7</v>
      </c>
      <c r="G20" s="1335" t="s">
        <v>1476</v>
      </c>
      <c r="H20" s="1336">
        <v>43466</v>
      </c>
      <c r="I20" s="1334" t="s">
        <v>1483</v>
      </c>
      <c r="J20" s="1337">
        <f>6500</f>
        <v>6500</v>
      </c>
      <c r="K20" s="1337">
        <f>6500</f>
        <v>6500</v>
      </c>
      <c r="L20" s="1334"/>
      <c r="M20" s="1334" t="s">
        <v>61</v>
      </c>
      <c r="N20" s="1334"/>
      <c r="O20" s="1339">
        <v>0</v>
      </c>
      <c r="P20" s="1339">
        <v>1500</v>
      </c>
      <c r="Q20" s="1335" t="s">
        <v>1487</v>
      </c>
      <c r="R20" s="1341">
        <v>1</v>
      </c>
      <c r="S20" s="1341">
        <v>2</v>
      </c>
      <c r="T20" s="1341">
        <v>2</v>
      </c>
      <c r="U20" s="1341" t="s">
        <v>456</v>
      </c>
    </row>
    <row r="21" spans="1:21" s="1342" customFormat="1" ht="101.5">
      <c r="A21" s="1334" t="s">
        <v>1474</v>
      </c>
      <c r="B21" s="1334"/>
      <c r="C21" s="1334">
        <v>1</v>
      </c>
      <c r="D21" s="1335" t="s">
        <v>1488</v>
      </c>
      <c r="E21" s="1335" t="s">
        <v>1486</v>
      </c>
      <c r="F21" s="1334" t="s">
        <v>7</v>
      </c>
      <c r="G21" s="1335" t="s">
        <v>1476</v>
      </c>
      <c r="H21" s="1336">
        <v>43252</v>
      </c>
      <c r="I21" s="1334" t="s">
        <v>1483</v>
      </c>
      <c r="J21" s="1337">
        <f>20000</f>
        <v>20000</v>
      </c>
      <c r="K21" s="1337">
        <f>20000</f>
        <v>20000</v>
      </c>
      <c r="L21" s="1334"/>
      <c r="M21" s="1334" t="s">
        <v>61</v>
      </c>
      <c r="N21" s="1334"/>
      <c r="O21" s="1339">
        <v>0</v>
      </c>
      <c r="P21" s="1340">
        <v>5000</v>
      </c>
      <c r="Q21" s="1335" t="s">
        <v>1489</v>
      </c>
      <c r="R21" s="1341">
        <v>0</v>
      </c>
      <c r="S21" s="1341">
        <v>1</v>
      </c>
      <c r="T21" s="1341">
        <v>2</v>
      </c>
      <c r="U21" s="1335" t="s">
        <v>1490</v>
      </c>
    </row>
    <row r="22" spans="1:21" s="1342" customFormat="1" ht="18" customHeight="1">
      <c r="A22" s="1343"/>
      <c r="B22" s="1343"/>
      <c r="C22" s="1343"/>
      <c r="D22" s="1344"/>
      <c r="E22" s="1344"/>
      <c r="F22" s="1343"/>
      <c r="G22" s="1344"/>
      <c r="H22" s="1345"/>
      <c r="I22" s="1343"/>
      <c r="J22" s="1346"/>
      <c r="K22" s="1346"/>
      <c r="L22" s="1343"/>
      <c r="M22" s="1343" t="s">
        <v>91</v>
      </c>
      <c r="N22" s="1347">
        <f>O22+P22</f>
        <v>16500</v>
      </c>
      <c r="O22" s="1348">
        <f>SUM(O18:O21)</f>
        <v>10000</v>
      </c>
      <c r="P22" s="1346">
        <f>SUM(P18:P21)</f>
        <v>6500</v>
      </c>
      <c r="Q22" s="1344"/>
      <c r="R22" s="1343"/>
      <c r="S22" s="1343"/>
      <c r="T22" s="1343"/>
      <c r="U22" s="1344"/>
    </row>
    <row r="23" spans="1:21" s="1342" customFormat="1" ht="18" customHeight="1">
      <c r="A23" s="1333" t="s">
        <v>7</v>
      </c>
      <c r="B23" s="1334"/>
      <c r="C23" s="1334"/>
      <c r="D23" s="1335"/>
      <c r="E23" s="1335"/>
      <c r="F23" s="1334"/>
      <c r="G23" s="1335"/>
      <c r="H23" s="1336"/>
      <c r="I23" s="1334"/>
      <c r="J23" s="1337"/>
      <c r="K23" s="1337"/>
      <c r="L23" s="1338"/>
      <c r="M23" s="1334"/>
      <c r="N23" s="1334"/>
      <c r="O23" s="1339"/>
      <c r="P23" s="1340"/>
      <c r="Q23" s="1335"/>
      <c r="R23" s="1341"/>
      <c r="S23" s="1341"/>
      <c r="T23" s="1341"/>
      <c r="U23" s="1341"/>
    </row>
    <row r="24" spans="1:21" s="1342" customFormat="1" ht="58">
      <c r="A24" s="1334" t="s">
        <v>1474</v>
      </c>
      <c r="B24" s="1334"/>
      <c r="C24" s="1334">
        <v>2</v>
      </c>
      <c r="D24" s="1335" t="s">
        <v>1485</v>
      </c>
      <c r="E24" s="1335" t="s">
        <v>1486</v>
      </c>
      <c r="F24" s="1334" t="s">
        <v>7</v>
      </c>
      <c r="G24" s="1335" t="s">
        <v>1476</v>
      </c>
      <c r="H24" s="1336">
        <v>43466</v>
      </c>
      <c r="I24" s="1334" t="s">
        <v>1483</v>
      </c>
      <c r="J24" s="1337">
        <f>6500</f>
        <v>6500</v>
      </c>
      <c r="K24" s="1337">
        <f>6500</f>
        <v>6500</v>
      </c>
      <c r="L24" s="1334"/>
      <c r="M24" s="1334" t="s">
        <v>61</v>
      </c>
      <c r="N24" s="1334"/>
      <c r="O24" s="1339">
        <v>5000</v>
      </c>
      <c r="P24" s="1339">
        <v>0</v>
      </c>
      <c r="Q24" s="1335" t="s">
        <v>1487</v>
      </c>
      <c r="R24" s="1341">
        <v>1</v>
      </c>
      <c r="S24" s="1341">
        <v>2</v>
      </c>
      <c r="T24" s="1341">
        <v>2</v>
      </c>
      <c r="U24" s="1341" t="s">
        <v>456</v>
      </c>
    </row>
    <row r="25" spans="1:21" s="1342" customFormat="1" ht="101.5">
      <c r="A25" s="1334" t="s">
        <v>1474</v>
      </c>
      <c r="B25" s="1334"/>
      <c r="C25" s="1334">
        <v>1</v>
      </c>
      <c r="D25" s="1335" t="s">
        <v>1488</v>
      </c>
      <c r="E25" s="1335" t="s">
        <v>1486</v>
      </c>
      <c r="F25" s="1334" t="s">
        <v>7</v>
      </c>
      <c r="G25" s="1335" t="s">
        <v>1476</v>
      </c>
      <c r="H25" s="1336">
        <v>43252</v>
      </c>
      <c r="I25" s="1334" t="s">
        <v>1483</v>
      </c>
      <c r="J25" s="1337">
        <f>20000</f>
        <v>20000</v>
      </c>
      <c r="K25" s="1337">
        <f>20000</f>
        <v>20000</v>
      </c>
      <c r="L25" s="1334"/>
      <c r="M25" s="1334" t="s">
        <v>61</v>
      </c>
      <c r="N25" s="1334"/>
      <c r="O25" s="1339">
        <v>15000</v>
      </c>
      <c r="P25" s="1340">
        <v>0</v>
      </c>
      <c r="Q25" s="1335" t="s">
        <v>1489</v>
      </c>
      <c r="R25" s="1341">
        <v>0</v>
      </c>
      <c r="S25" s="1341">
        <v>1</v>
      </c>
      <c r="T25" s="1341">
        <v>2</v>
      </c>
      <c r="U25" s="1335" t="s">
        <v>1490</v>
      </c>
    </row>
    <row r="26" spans="1:21" s="1342" customFormat="1" ht="78" customHeight="1">
      <c r="A26" s="1334" t="s">
        <v>1474</v>
      </c>
      <c r="B26" s="1334"/>
      <c r="C26" s="1334">
        <v>1</v>
      </c>
      <c r="D26" s="1335" t="s">
        <v>1475</v>
      </c>
      <c r="E26" s="1335" t="s">
        <v>1476</v>
      </c>
      <c r="F26" s="1334" t="s">
        <v>6</v>
      </c>
      <c r="G26" s="1335" t="s">
        <v>1477</v>
      </c>
      <c r="H26" s="1336">
        <v>43132</v>
      </c>
      <c r="I26" s="1334" t="s">
        <v>1478</v>
      </c>
      <c r="J26" s="1337">
        <f>12500</f>
        <v>12500</v>
      </c>
      <c r="K26" s="1337">
        <v>7500</v>
      </c>
      <c r="L26" s="1338" t="s">
        <v>1479</v>
      </c>
      <c r="M26" s="1334" t="s">
        <v>61</v>
      </c>
      <c r="N26" s="1338" t="s">
        <v>1480</v>
      </c>
      <c r="O26" s="1339">
        <v>0</v>
      </c>
      <c r="P26" s="1340">
        <v>2500</v>
      </c>
      <c r="Q26" s="1335" t="s">
        <v>1481</v>
      </c>
      <c r="R26" s="1341">
        <v>0</v>
      </c>
      <c r="S26" s="1341">
        <v>0</v>
      </c>
      <c r="T26" s="1341">
        <v>2</v>
      </c>
      <c r="U26" s="1341" t="s">
        <v>81</v>
      </c>
    </row>
    <row r="27" spans="1:21" s="1342" customFormat="1" ht="76.5" customHeight="1">
      <c r="A27" s="1334" t="s">
        <v>1474</v>
      </c>
      <c r="B27" s="1334"/>
      <c r="C27" s="1334">
        <v>1</v>
      </c>
      <c r="D27" s="1335" t="s">
        <v>1482</v>
      </c>
      <c r="E27" s="1335" t="s">
        <v>1476</v>
      </c>
      <c r="F27" s="1334" t="s">
        <v>6</v>
      </c>
      <c r="G27" s="1335" t="s">
        <v>1477</v>
      </c>
      <c r="H27" s="1336">
        <v>43132</v>
      </c>
      <c r="I27" s="1334" t="s">
        <v>1483</v>
      </c>
      <c r="J27" s="1337">
        <f>13500</f>
        <v>13500</v>
      </c>
      <c r="K27" s="1337">
        <v>10000</v>
      </c>
      <c r="L27" s="1338" t="s">
        <v>1479</v>
      </c>
      <c r="M27" s="1334" t="s">
        <v>61</v>
      </c>
      <c r="N27" s="1334"/>
      <c r="O27" s="1339">
        <v>0</v>
      </c>
      <c r="P27" s="1340">
        <v>5000</v>
      </c>
      <c r="Q27" s="1335" t="s">
        <v>1484</v>
      </c>
      <c r="R27" s="1341">
        <v>0</v>
      </c>
      <c r="S27" s="1341">
        <v>0</v>
      </c>
      <c r="T27" s="1341">
        <v>2</v>
      </c>
      <c r="U27" s="1341" t="s">
        <v>81</v>
      </c>
    </row>
    <row r="28" spans="1:21" s="1342" customFormat="1">
      <c r="A28" s="1343"/>
      <c r="B28" s="1343"/>
      <c r="C28" s="1343"/>
      <c r="D28" s="1343"/>
      <c r="E28" s="1343"/>
      <c r="F28" s="1343"/>
      <c r="G28" s="1343"/>
      <c r="H28" s="1343"/>
      <c r="I28" s="1349" t="s">
        <v>5</v>
      </c>
      <c r="J28" s="1350">
        <f>SUM(J18:J25)</f>
        <v>79000</v>
      </c>
      <c r="K28" s="1350">
        <f>SUM(K18:K25)</f>
        <v>70500</v>
      </c>
      <c r="L28" s="1349"/>
      <c r="M28" s="1343" t="s">
        <v>1491</v>
      </c>
      <c r="N28" s="1347">
        <f>O28+P28</f>
        <v>27500</v>
      </c>
      <c r="O28" s="1350">
        <f>SUM(O24:O27)</f>
        <v>20000</v>
      </c>
      <c r="P28" s="1350">
        <f>SUM(P24:P27)</f>
        <v>7500</v>
      </c>
      <c r="Q28" s="1343"/>
      <c r="R28" s="1343"/>
      <c r="S28" s="1343"/>
      <c r="T28" s="1343"/>
      <c r="U28" s="1343"/>
    </row>
    <row r="29" spans="1:21" ht="18" customHeight="1">
      <c r="A29" s="1351"/>
      <c r="B29" s="1351"/>
      <c r="C29" s="1351"/>
      <c r="D29" s="1351"/>
      <c r="E29" s="1351"/>
      <c r="F29" s="1351"/>
      <c r="G29" s="1351"/>
      <c r="H29" s="1351"/>
      <c r="I29" s="1351"/>
      <c r="J29" s="1351"/>
      <c r="K29" s="1351"/>
      <c r="L29" s="1718" t="s">
        <v>1492</v>
      </c>
      <c r="M29" s="1719"/>
      <c r="N29" s="1352">
        <f>O29+P29</f>
        <v>44000</v>
      </c>
      <c r="O29" s="1353">
        <f>O22+O28</f>
        <v>30000</v>
      </c>
      <c r="P29" s="1353">
        <f>P22+P28</f>
        <v>14000</v>
      </c>
      <c r="Q29" s="1351"/>
      <c r="R29" s="1351"/>
      <c r="S29" s="1351"/>
      <c r="T29" s="1351"/>
      <c r="U29" s="1351"/>
    </row>
    <row r="31" spans="1:21">
      <c r="L31" s="1354"/>
      <c r="O31" s="1354"/>
      <c r="P31" s="1354"/>
    </row>
    <row r="32" spans="1:21">
      <c r="O32" s="1354"/>
      <c r="P32" s="1354"/>
    </row>
  </sheetData>
  <mergeCells count="2">
    <mergeCell ref="B12:J12"/>
    <mergeCell ref="L29:M29"/>
  </mergeCells>
  <dataValidations count="8">
    <dataValidation type="list" allowBlank="1" showInputMessage="1" showErrorMessage="1" sqref="U18:U20 U23:U24 U26:U27">
      <formula1>$A$33:$A$56</formula1>
    </dataValidation>
    <dataValidation type="list" allowBlank="1" showInputMessage="1" showErrorMessage="1" sqref="C16:C477">
      <formula1>$B$2:$C$2</formula1>
    </dataValidation>
    <dataValidation type="list" allowBlank="1" showInputMessage="1" showErrorMessage="1" sqref="R18:T27">
      <formula1>"0,1,2"</formula1>
    </dataValidation>
    <dataValidation type="list" allowBlank="1" showInputMessage="1" showErrorMessage="1" sqref="R16:T17 R28:T1048576">
      <formula1>$A$2:$C$2</formula1>
    </dataValidation>
    <dataValidation type="list" allowBlank="1" showInputMessage="1" showErrorMessage="1" sqref="Q5:Q13">
      <formula1>$A$38:$A$66</formula1>
    </dataValidation>
    <dataValidation type="list" allowBlank="1" showInputMessage="1" showErrorMessage="1" sqref="M12 M18:M28 M30:M1048576">
      <formula1>$E$2:$G$2</formula1>
    </dataValidation>
    <dataValidation type="list" allowBlank="1" showInputMessage="1" showErrorMessage="1" sqref="U16:U17 U28:U334">
      <formula1>$A$3:$AD$3</formula1>
    </dataValidation>
    <dataValidation type="list" allowBlank="1" showInputMessage="1" showErrorMessage="1" sqref="U335:U401">
      <formula1>$A$3:$AC$3</formula1>
    </dataValidation>
  </dataValidations>
  <pageMargins left="0.7" right="0.7" top="0.75" bottom="0.75" header="0.3" footer="0.3"/>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C19"/>
  <sheetViews>
    <sheetView topLeftCell="G13" workbookViewId="0">
      <selection activeCell="L20" sqref="L20"/>
    </sheetView>
  </sheetViews>
  <sheetFormatPr defaultRowHeight="14.5"/>
  <cols>
    <col min="1" max="1" width="11.453125" style="1315" customWidth="1"/>
    <col min="2" max="3" width="8.7265625" style="1315"/>
    <col min="4" max="4" width="31.7265625" style="1315" customWidth="1"/>
    <col min="5" max="5" width="16.81640625" style="1315" customWidth="1"/>
    <col min="6" max="6" width="14.54296875" style="1315" customWidth="1"/>
    <col min="7" max="7" width="21.54296875" style="1315" customWidth="1"/>
    <col min="8" max="8" width="14.54296875" style="1315" customWidth="1"/>
    <col min="9" max="9" width="13.81640625" style="1315" customWidth="1"/>
    <col min="10" max="10" width="27.1796875" style="1315" customWidth="1"/>
    <col min="11" max="12" width="21.453125" style="1315" customWidth="1"/>
    <col min="13" max="13" width="11.81640625" style="1315" customWidth="1"/>
    <col min="14" max="14" width="12.54296875" style="1315" customWidth="1"/>
    <col min="15" max="15" width="13.7265625" style="1315" customWidth="1"/>
    <col min="16" max="16" width="20.81640625" style="1315" customWidth="1"/>
    <col min="17" max="17" width="13.26953125" style="1315" customWidth="1"/>
    <col min="18" max="19" width="8.7265625" style="1315"/>
    <col min="20" max="20" width="26.81640625" style="1315" customWidth="1"/>
    <col min="21" max="16384" width="8.7265625" style="1315"/>
  </cols>
  <sheetData>
    <row r="1" spans="1:29" hidden="1"/>
    <row r="2" spans="1:29" hidden="1">
      <c r="A2" s="1315">
        <v>0</v>
      </c>
      <c r="B2" s="1315">
        <v>1</v>
      </c>
      <c r="C2" s="1315">
        <v>2</v>
      </c>
      <c r="E2" s="1315" t="s">
        <v>52</v>
      </c>
      <c r="F2" s="1315" t="s">
        <v>61</v>
      </c>
      <c r="G2" s="1315" t="s">
        <v>451</v>
      </c>
    </row>
    <row r="3" spans="1:29" hidden="1">
      <c r="A3" s="1323" t="s">
        <v>452</v>
      </c>
      <c r="B3" s="1323" t="s">
        <v>453</v>
      </c>
      <c r="C3" s="1323" t="s">
        <v>386</v>
      </c>
      <c r="D3" s="1323" t="s">
        <v>454</v>
      </c>
      <c r="E3" s="1323" t="s">
        <v>455</v>
      </c>
      <c r="F3" s="1323" t="s">
        <v>456</v>
      </c>
      <c r="G3" s="1323" t="s">
        <v>457</v>
      </c>
      <c r="H3" s="1323" t="s">
        <v>458</v>
      </c>
      <c r="I3" s="1323" t="s">
        <v>251</v>
      </c>
      <c r="J3" s="1323" t="s">
        <v>459</v>
      </c>
      <c r="K3" s="1323"/>
      <c r="L3" s="1323"/>
      <c r="M3" s="1323" t="s">
        <v>311</v>
      </c>
      <c r="N3" s="1323" t="s">
        <v>374</v>
      </c>
      <c r="O3" s="1323" t="s">
        <v>56</v>
      </c>
      <c r="P3" s="1323" t="s">
        <v>460</v>
      </c>
      <c r="Q3" s="1323" t="s">
        <v>431</v>
      </c>
      <c r="R3" s="1323" t="s">
        <v>461</v>
      </c>
      <c r="S3" s="1323" t="s">
        <v>462</v>
      </c>
      <c r="T3" s="1323" t="s">
        <v>463</v>
      </c>
      <c r="U3" s="1323" t="s">
        <v>464</v>
      </c>
      <c r="V3" s="1323" t="s">
        <v>465</v>
      </c>
      <c r="W3" s="1323" t="s">
        <v>466</v>
      </c>
      <c r="X3" s="1323" t="s">
        <v>65</v>
      </c>
      <c r="Y3" s="1323" t="s">
        <v>467</v>
      </c>
      <c r="Z3" s="1323" t="s">
        <v>81</v>
      </c>
      <c r="AA3" s="1323" t="s">
        <v>468</v>
      </c>
      <c r="AB3" s="1323" t="s">
        <v>76</v>
      </c>
      <c r="AC3" s="1323" t="s">
        <v>469</v>
      </c>
    </row>
    <row r="4" spans="1:29" hidden="1"/>
    <row r="5" spans="1:29" hidden="1">
      <c r="G5" s="1324"/>
      <c r="I5" s="1325"/>
      <c r="M5" s="1326"/>
      <c r="N5" s="1326"/>
      <c r="O5" s="1326"/>
      <c r="P5" s="1326"/>
    </row>
    <row r="6" spans="1:29" hidden="1">
      <c r="G6" s="1324"/>
      <c r="I6" s="1325"/>
      <c r="M6" s="1326"/>
      <c r="N6" s="1326"/>
      <c r="O6" s="1326"/>
      <c r="P6" s="1326"/>
    </row>
    <row r="7" spans="1:29" hidden="1">
      <c r="G7" s="1324"/>
      <c r="I7" s="1325"/>
      <c r="M7" s="1326"/>
      <c r="N7" s="1326"/>
      <c r="O7" s="1326"/>
      <c r="P7" s="1326"/>
    </row>
    <row r="8" spans="1:29" hidden="1">
      <c r="G8" s="1324"/>
      <c r="I8" s="1325"/>
      <c r="M8" s="1326"/>
      <c r="N8" s="1326"/>
      <c r="O8" s="1326"/>
      <c r="P8" s="1326"/>
    </row>
    <row r="9" spans="1:29" hidden="1">
      <c r="G9" s="1324"/>
      <c r="I9" s="1325"/>
      <c r="M9" s="1326"/>
      <c r="N9" s="1326"/>
      <c r="O9" s="1326"/>
      <c r="P9" s="1326"/>
    </row>
    <row r="10" spans="1:29" hidden="1">
      <c r="G10" s="1324"/>
      <c r="I10" s="1325"/>
      <c r="M10" s="1326"/>
      <c r="N10" s="1326"/>
      <c r="O10" s="1326"/>
      <c r="P10" s="1326"/>
    </row>
    <row r="11" spans="1:29">
      <c r="G11" s="1324"/>
      <c r="I11" s="1325"/>
      <c r="M11" s="1326"/>
      <c r="N11" s="1326"/>
      <c r="O11" s="1326"/>
      <c r="P11" s="1326"/>
    </row>
    <row r="12" spans="1:29" ht="21">
      <c r="B12" s="1717" t="s">
        <v>1493</v>
      </c>
      <c r="C12" s="1717"/>
      <c r="D12" s="1717"/>
      <c r="E12" s="1717"/>
      <c r="F12" s="1717"/>
      <c r="G12" s="1717"/>
      <c r="H12" s="1717"/>
      <c r="I12" s="1717"/>
      <c r="J12" s="1717"/>
      <c r="K12" s="1717"/>
      <c r="L12" s="1717"/>
      <c r="M12" s="1717"/>
      <c r="N12" s="1717"/>
      <c r="O12" s="1717"/>
      <c r="P12" s="1326"/>
    </row>
    <row r="13" spans="1:29">
      <c r="G13" s="1324"/>
      <c r="I13" s="1325"/>
      <c r="M13" s="1326"/>
      <c r="N13" s="1326"/>
      <c r="O13" s="1326"/>
      <c r="P13" s="1326"/>
    </row>
    <row r="16" spans="1:29" ht="58">
      <c r="A16" s="1334" t="s">
        <v>21</v>
      </c>
      <c r="B16" s="1334" t="s">
        <v>22</v>
      </c>
      <c r="C16" s="1334" t="s">
        <v>127</v>
      </c>
      <c r="D16" s="1334" t="s">
        <v>24</v>
      </c>
      <c r="E16" s="1334" t="s">
        <v>25</v>
      </c>
      <c r="F16" s="1334" t="s">
        <v>26</v>
      </c>
      <c r="G16" s="1334" t="s">
        <v>27</v>
      </c>
      <c r="H16" s="1334" t="s">
        <v>28</v>
      </c>
      <c r="I16" s="1334" t="s">
        <v>29</v>
      </c>
      <c r="J16" s="1338" t="s">
        <v>128</v>
      </c>
      <c r="K16" s="1355" t="s">
        <v>129</v>
      </c>
      <c r="L16" s="1355" t="s">
        <v>130</v>
      </c>
      <c r="M16" s="1338" t="s">
        <v>131</v>
      </c>
      <c r="N16" s="1338" t="s">
        <v>35</v>
      </c>
      <c r="O16" s="1338" t="s">
        <v>36</v>
      </c>
      <c r="P16" s="1338" t="s">
        <v>37</v>
      </c>
      <c r="Q16" s="45" t="s">
        <v>38</v>
      </c>
      <c r="R16" s="45" t="s">
        <v>39</v>
      </c>
      <c r="S16" s="45" t="s">
        <v>40</v>
      </c>
      <c r="T16" s="45" t="s">
        <v>41</v>
      </c>
    </row>
    <row r="17" spans="1:20" ht="95" customHeight="1">
      <c r="A17" s="1334" t="s">
        <v>1474</v>
      </c>
      <c r="B17" s="1334"/>
      <c r="C17" s="1334">
        <v>1</v>
      </c>
      <c r="D17" s="1338" t="s">
        <v>1494</v>
      </c>
      <c r="E17" s="1334" t="s">
        <v>1495</v>
      </c>
      <c r="F17" s="1334" t="s">
        <v>6</v>
      </c>
      <c r="G17" s="1335" t="s">
        <v>1477</v>
      </c>
      <c r="H17" s="1356" t="s">
        <v>1496</v>
      </c>
      <c r="I17" s="1357" t="s">
        <v>1497</v>
      </c>
      <c r="J17" s="1338" t="s">
        <v>1498</v>
      </c>
      <c r="K17" s="1338" t="s">
        <v>1499</v>
      </c>
      <c r="L17" s="1338" t="s">
        <v>1475</v>
      </c>
      <c r="M17" s="1337">
        <v>15000</v>
      </c>
      <c r="N17" s="1337">
        <v>10000</v>
      </c>
      <c r="O17" s="1337">
        <v>5000</v>
      </c>
      <c r="P17" s="1338" t="s">
        <v>1500</v>
      </c>
      <c r="Q17" s="1334">
        <v>1</v>
      </c>
      <c r="R17" s="1334">
        <v>1</v>
      </c>
      <c r="S17" s="1334">
        <v>2</v>
      </c>
      <c r="T17" s="1338" t="s">
        <v>1501</v>
      </c>
    </row>
    <row r="18" spans="1:20" s="1342" customFormat="1" ht="48.5" customHeight="1">
      <c r="A18" s="1334" t="s">
        <v>1474</v>
      </c>
      <c r="B18" s="1334"/>
      <c r="C18" s="1334">
        <v>1</v>
      </c>
      <c r="D18" s="1338" t="s">
        <v>1502</v>
      </c>
      <c r="E18" s="1334" t="s">
        <v>1503</v>
      </c>
      <c r="F18" s="1334" t="s">
        <v>6</v>
      </c>
      <c r="G18" s="1334"/>
      <c r="H18" s="1356" t="s">
        <v>1496</v>
      </c>
      <c r="I18" s="1357" t="s">
        <v>1497</v>
      </c>
      <c r="J18" s="1338" t="s">
        <v>1504</v>
      </c>
      <c r="K18" s="1338" t="s">
        <v>1505</v>
      </c>
      <c r="L18" s="1338" t="s">
        <v>1506</v>
      </c>
      <c r="M18" s="1337">
        <v>5500</v>
      </c>
      <c r="N18" s="1337">
        <v>5500</v>
      </c>
      <c r="O18" s="1337">
        <v>0</v>
      </c>
      <c r="P18" s="1338" t="s">
        <v>1507</v>
      </c>
      <c r="Q18" s="1334">
        <v>1</v>
      </c>
      <c r="R18" s="1334">
        <v>1</v>
      </c>
      <c r="S18" s="1334">
        <v>2</v>
      </c>
      <c r="T18" s="1334" t="s">
        <v>456</v>
      </c>
    </row>
    <row r="19" spans="1:20">
      <c r="A19" s="1358"/>
      <c r="B19" s="1358"/>
      <c r="C19" s="1358"/>
      <c r="D19" s="1358"/>
      <c r="E19" s="1358"/>
      <c r="F19" s="1358"/>
      <c r="G19" s="1358"/>
      <c r="H19" s="1358"/>
      <c r="I19" s="1358"/>
      <c r="J19" s="1358"/>
      <c r="K19" s="1358"/>
      <c r="L19" s="1359" t="s">
        <v>1508</v>
      </c>
      <c r="M19" s="1360">
        <f>SUM(M17:M18)</f>
        <v>20500</v>
      </c>
      <c r="N19" s="1360">
        <f>SUM(N17:N18)</f>
        <v>15500</v>
      </c>
      <c r="O19" s="1360">
        <f>SUM(O17:O18)</f>
        <v>5000</v>
      </c>
      <c r="P19" s="1358"/>
      <c r="Q19" s="1358"/>
      <c r="R19" s="1358"/>
      <c r="S19" s="1358"/>
      <c r="T19" s="1358"/>
    </row>
  </sheetData>
  <mergeCells count="1">
    <mergeCell ref="B12:O12"/>
  </mergeCells>
  <dataValidations count="4">
    <dataValidation type="list" allowBlank="1" showInputMessage="1" showErrorMessage="1" sqref="P5:P13">
      <formula1>$A$40:$A$68</formula1>
    </dataValidation>
    <dataValidation type="list" allowBlank="1" showInputMessage="1" showErrorMessage="1" sqref="Q16:S1048576">
      <formula1>$A$2:$C$2</formula1>
    </dataValidation>
    <dataValidation type="list" allowBlank="1" showInputMessage="1" showErrorMessage="1" sqref="T337:T403">
      <formula1>$A$3:$AB$3</formula1>
    </dataValidation>
    <dataValidation type="list" allowBlank="1" showInputMessage="1" showErrorMessage="1" sqref="T16 T18:T336">
      <formula1>$A$3:$AC$3</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4:F9"/>
  <sheetViews>
    <sheetView workbookViewId="0">
      <selection activeCell="H6" sqref="H6"/>
    </sheetView>
  </sheetViews>
  <sheetFormatPr defaultRowHeight="14.5"/>
  <cols>
    <col min="1" max="3" width="8.7265625" style="1361"/>
    <col min="4" max="4" width="27.6328125" style="1361" customWidth="1"/>
    <col min="5" max="5" width="10.08984375" style="1361" customWidth="1"/>
    <col min="6" max="16384" width="8.7265625" style="1361"/>
  </cols>
  <sheetData>
    <row r="4" spans="3:6" ht="18.5">
      <c r="C4" s="1720" t="s">
        <v>1509</v>
      </c>
      <c r="D4" s="1720"/>
      <c r="E4" s="1720"/>
    </row>
    <row r="6" spans="3:6">
      <c r="C6" s="1362" t="s">
        <v>1</v>
      </c>
      <c r="D6" s="1362" t="s">
        <v>1510</v>
      </c>
      <c r="E6" s="1363"/>
      <c r="F6" s="1363"/>
    </row>
    <row r="7" spans="3:6">
      <c r="C7" s="1362" t="s">
        <v>7</v>
      </c>
      <c r="D7" s="1164">
        <f>[1]MEL_activities2020!M19+[1]MEL_activities2020!N19</f>
        <v>128500</v>
      </c>
    </row>
    <row r="8" spans="3:6">
      <c r="C8" s="1362" t="s">
        <v>9</v>
      </c>
      <c r="D8" s="1164">
        <f>[1]MEL_activities2020!M22+[1]MEL_activities2020!N22</f>
        <v>6500</v>
      </c>
    </row>
    <row r="9" spans="3:6">
      <c r="C9" s="1362" t="s">
        <v>5</v>
      </c>
      <c r="D9" s="1364">
        <f>SUM(D7:D8)</f>
        <v>135000</v>
      </c>
    </row>
  </sheetData>
  <mergeCells count="1">
    <mergeCell ref="C4:E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AB23"/>
  <sheetViews>
    <sheetView topLeftCell="F16" zoomScaleNormal="100" workbookViewId="0">
      <selection activeCell="G16" sqref="G16"/>
    </sheetView>
  </sheetViews>
  <sheetFormatPr defaultColWidth="8.81640625" defaultRowHeight="14.5"/>
  <cols>
    <col min="1" max="1" width="11.36328125" style="1365" customWidth="1"/>
    <col min="2" max="4" width="8.81640625" style="1365"/>
    <col min="5" max="5" width="16.81640625" style="1365" customWidth="1"/>
    <col min="6" max="6" width="14.6328125" style="1365" customWidth="1"/>
    <col min="7" max="7" width="21.6328125" style="1365" customWidth="1"/>
    <col min="8" max="8" width="7.54296875" style="1365" customWidth="1"/>
    <col min="9" max="9" width="7.36328125" style="1365" customWidth="1"/>
    <col min="10" max="10" width="14.6328125" style="1365" customWidth="1"/>
    <col min="11" max="11" width="24" style="1365" customWidth="1"/>
    <col min="12" max="12" width="23.6328125" style="1365" customWidth="1"/>
    <col min="13" max="13" width="12.6328125" style="1365" customWidth="1"/>
    <col min="14" max="14" width="12.1796875" style="1365" customWidth="1"/>
    <col min="15" max="15" width="20.81640625" style="1365" customWidth="1"/>
    <col min="16" max="16" width="13.36328125" style="1365" customWidth="1"/>
    <col min="17" max="18" width="8.81640625" style="1365"/>
    <col min="19" max="19" width="26.81640625" style="1365" customWidth="1"/>
    <col min="20" max="16384" width="8.81640625" style="1365"/>
  </cols>
  <sheetData>
    <row r="2" spans="1:28" hidden="1">
      <c r="A2" s="1365">
        <v>0</v>
      </c>
      <c r="B2" s="1365">
        <v>1</v>
      </c>
      <c r="C2" s="1365">
        <v>2</v>
      </c>
      <c r="E2" s="1365" t="s">
        <v>52</v>
      </c>
      <c r="F2" s="1365" t="s">
        <v>61</v>
      </c>
      <c r="G2" s="1365" t="s">
        <v>451</v>
      </c>
    </row>
    <row r="3" spans="1:28" hidden="1">
      <c r="A3" s="1366" t="s">
        <v>452</v>
      </c>
      <c r="B3" s="1366" t="s">
        <v>453</v>
      </c>
      <c r="C3" s="1366" t="s">
        <v>386</v>
      </c>
      <c r="D3" s="1366" t="s">
        <v>454</v>
      </c>
      <c r="E3" s="1366" t="s">
        <v>455</v>
      </c>
      <c r="F3" s="1366" t="s">
        <v>456</v>
      </c>
      <c r="G3" s="1366" t="s">
        <v>457</v>
      </c>
      <c r="H3" s="1366" t="s">
        <v>458</v>
      </c>
      <c r="I3" s="1366" t="s">
        <v>251</v>
      </c>
      <c r="J3" s="1366" t="s">
        <v>1436</v>
      </c>
      <c r="K3" s="1366" t="s">
        <v>459</v>
      </c>
      <c r="L3" s="1366"/>
      <c r="M3" s="1366" t="s">
        <v>374</v>
      </c>
      <c r="N3" s="1366" t="s">
        <v>56</v>
      </c>
      <c r="O3" s="1366" t="s">
        <v>460</v>
      </c>
      <c r="P3" s="1366" t="s">
        <v>431</v>
      </c>
      <c r="Q3" s="1366" t="s">
        <v>461</v>
      </c>
      <c r="R3" s="1366" t="s">
        <v>462</v>
      </c>
      <c r="S3" s="1366" t="s">
        <v>463</v>
      </c>
      <c r="T3" s="1366" t="s">
        <v>464</v>
      </c>
      <c r="U3" s="1366" t="s">
        <v>465</v>
      </c>
      <c r="V3" s="1366" t="s">
        <v>466</v>
      </c>
      <c r="W3" s="1366" t="s">
        <v>65</v>
      </c>
      <c r="X3" s="1366" t="s">
        <v>467</v>
      </c>
      <c r="Y3" s="1366" t="s">
        <v>81</v>
      </c>
      <c r="Z3" s="1366" t="s">
        <v>468</v>
      </c>
      <c r="AA3" s="1366" t="s">
        <v>76</v>
      </c>
      <c r="AB3" s="1366" t="s">
        <v>469</v>
      </c>
    </row>
    <row r="4" spans="1:28" hidden="1"/>
    <row r="5" spans="1:28" hidden="1">
      <c r="G5" s="1367"/>
      <c r="I5" s="1368"/>
      <c r="J5" s="1369"/>
      <c r="L5" s="1370"/>
      <c r="M5" s="1370"/>
      <c r="N5" s="1370"/>
      <c r="O5" s="1370"/>
    </row>
    <row r="6" spans="1:28" hidden="1">
      <c r="G6" s="1367"/>
      <c r="I6" s="1368"/>
      <c r="J6" s="1369"/>
      <c r="L6" s="1370"/>
      <c r="M6" s="1370"/>
      <c r="N6" s="1370"/>
      <c r="O6" s="1370"/>
    </row>
    <row r="7" spans="1:28" hidden="1">
      <c r="G7" s="1367"/>
      <c r="I7" s="1368"/>
      <c r="J7" s="1369"/>
      <c r="L7" s="1370"/>
      <c r="M7" s="1370"/>
      <c r="N7" s="1370"/>
      <c r="O7" s="1370"/>
    </row>
    <row r="8" spans="1:28" hidden="1">
      <c r="G8" s="1367"/>
      <c r="I8" s="1368"/>
      <c r="J8" s="1369"/>
      <c r="L8" s="1370"/>
      <c r="M8" s="1370"/>
      <c r="N8" s="1370"/>
      <c r="O8" s="1370"/>
    </row>
    <row r="9" spans="1:28" hidden="1">
      <c r="G9" s="1367"/>
      <c r="I9" s="1368"/>
      <c r="J9" s="1369"/>
      <c r="L9" s="1370"/>
      <c r="M9" s="1370"/>
      <c r="N9" s="1370"/>
      <c r="O9" s="1370"/>
    </row>
    <row r="10" spans="1:28" hidden="1">
      <c r="G10" s="1367"/>
      <c r="I10" s="1368"/>
      <c r="J10" s="1369"/>
      <c r="L10" s="1370"/>
      <c r="M10" s="1370"/>
      <c r="N10" s="1370"/>
      <c r="O10" s="1370"/>
    </row>
    <row r="11" spans="1:28">
      <c r="G11" s="1367"/>
      <c r="I11" s="1368"/>
      <c r="J11" s="1369"/>
      <c r="L11" s="1370"/>
      <c r="M11" s="1370"/>
      <c r="N11" s="1370"/>
      <c r="O11" s="1370"/>
    </row>
    <row r="12" spans="1:28" ht="21" customHeight="1">
      <c r="B12" s="1721" t="s">
        <v>1511</v>
      </c>
      <c r="C12" s="1721"/>
      <c r="D12" s="1721"/>
      <c r="E12" s="1721"/>
      <c r="F12" s="1721"/>
      <c r="G12" s="1721"/>
      <c r="H12" s="1721"/>
      <c r="I12" s="1721"/>
      <c r="J12" s="1721"/>
      <c r="K12" s="1371"/>
      <c r="L12" s="1371"/>
      <c r="M12" s="1371"/>
      <c r="N12" s="1371"/>
      <c r="O12" s="1370"/>
    </row>
    <row r="13" spans="1:28">
      <c r="G13" s="1367"/>
      <c r="I13" s="1368"/>
      <c r="J13" s="1369"/>
      <c r="L13" s="1370"/>
      <c r="M13" s="1370"/>
      <c r="N13" s="1370"/>
      <c r="O13" s="1370"/>
    </row>
    <row r="16" spans="1:28" s="1375" customFormat="1" ht="58">
      <c r="A16" s="1372" t="s">
        <v>21</v>
      </c>
      <c r="B16" s="1372" t="s">
        <v>22</v>
      </c>
      <c r="C16" s="1373" t="s">
        <v>23</v>
      </c>
      <c r="D16" s="1372" t="s">
        <v>24</v>
      </c>
      <c r="E16" s="1372" t="s">
        <v>25</v>
      </c>
      <c r="F16" s="1372" t="s">
        <v>26</v>
      </c>
      <c r="G16" s="1372" t="s">
        <v>27</v>
      </c>
      <c r="H16" s="1372" t="s">
        <v>28</v>
      </c>
      <c r="I16" s="1372" t="s">
        <v>29</v>
      </c>
      <c r="J16" s="1372" t="s">
        <v>30</v>
      </c>
      <c r="K16" s="1374" t="s">
        <v>128</v>
      </c>
      <c r="L16" s="1374" t="s">
        <v>33</v>
      </c>
      <c r="M16" s="1374" t="s">
        <v>35</v>
      </c>
      <c r="N16" s="1374" t="s">
        <v>36</v>
      </c>
      <c r="O16" s="1374" t="s">
        <v>37</v>
      </c>
      <c r="P16" s="45" t="s">
        <v>38</v>
      </c>
      <c r="Q16" s="45" t="s">
        <v>39</v>
      </c>
      <c r="R16" s="45" t="s">
        <v>40</v>
      </c>
      <c r="S16" s="45" t="s">
        <v>41</v>
      </c>
    </row>
    <row r="17" spans="1:19" s="1375" customFormat="1" ht="18.5">
      <c r="A17" s="1376" t="s">
        <v>7</v>
      </c>
      <c r="B17" s="1372"/>
      <c r="C17" s="1373"/>
      <c r="D17" s="1372"/>
      <c r="E17" s="1372"/>
      <c r="F17" s="1372"/>
      <c r="G17" s="1372"/>
      <c r="H17" s="1372"/>
      <c r="I17" s="1372"/>
      <c r="J17" s="1372"/>
      <c r="K17" s="1374"/>
      <c r="L17" s="1374"/>
      <c r="M17" s="1374"/>
      <c r="N17" s="1374"/>
      <c r="O17" s="1374"/>
      <c r="P17" s="45"/>
      <c r="Q17" s="45"/>
      <c r="R17" s="45"/>
      <c r="S17" s="45"/>
    </row>
    <row r="18" spans="1:19" s="1382" customFormat="1" ht="72.5">
      <c r="A18" s="1377" t="s">
        <v>172</v>
      </c>
      <c r="B18" s="1377" t="s">
        <v>172</v>
      </c>
      <c r="C18" s="1378">
        <v>1</v>
      </c>
      <c r="D18" s="1377" t="s">
        <v>177</v>
      </c>
      <c r="E18" s="1377" t="s">
        <v>174</v>
      </c>
      <c r="F18" s="1377" t="s">
        <v>7</v>
      </c>
      <c r="G18" s="1377" t="s">
        <v>1512</v>
      </c>
      <c r="H18" s="1379">
        <v>2018</v>
      </c>
      <c r="I18" s="1379">
        <v>2021</v>
      </c>
      <c r="J18" s="1377" t="s">
        <v>30</v>
      </c>
      <c r="K18" s="1377" t="s">
        <v>1513</v>
      </c>
      <c r="L18" s="1377" t="s">
        <v>1514</v>
      </c>
      <c r="M18" s="1380">
        <f>135000-6500</f>
        <v>128500</v>
      </c>
      <c r="N18" s="1380">
        <v>0</v>
      </c>
      <c r="O18" s="1377" t="s">
        <v>1515</v>
      </c>
      <c r="P18" s="1377" t="s">
        <v>179</v>
      </c>
      <c r="Q18" s="1377" t="s">
        <v>179</v>
      </c>
      <c r="R18" s="1377">
        <v>1</v>
      </c>
      <c r="S18" s="1381" t="s">
        <v>374</v>
      </c>
    </row>
    <row r="19" spans="1:19" s="1382" customFormat="1" ht="15.5">
      <c r="A19" s="1383"/>
      <c r="B19" s="1383"/>
      <c r="C19" s="1384"/>
      <c r="D19" s="1383"/>
      <c r="E19" s="1383"/>
      <c r="F19" s="1383"/>
      <c r="G19" s="1383"/>
      <c r="H19" s="1385"/>
      <c r="I19" s="1385"/>
      <c r="J19" s="1383"/>
      <c r="K19" s="1386" t="s">
        <v>98</v>
      </c>
      <c r="L19" s="1387">
        <f>M19+N19</f>
        <v>128500</v>
      </c>
      <c r="M19" s="1388">
        <f>SUM(M18)</f>
        <v>128500</v>
      </c>
      <c r="N19" s="1388">
        <f>SUM(N18)</f>
        <v>0</v>
      </c>
      <c r="O19" s="1383"/>
      <c r="P19" s="1383"/>
      <c r="Q19" s="1383"/>
      <c r="R19" s="1383"/>
      <c r="S19" s="1389"/>
    </row>
    <row r="20" spans="1:19" s="1382" customFormat="1" ht="18.5">
      <c r="A20" s="1390" t="s">
        <v>9</v>
      </c>
      <c r="B20" s="1377"/>
      <c r="C20" s="1378"/>
      <c r="D20" s="1377"/>
      <c r="E20" s="1377"/>
      <c r="F20" s="1377"/>
      <c r="G20" s="1377"/>
      <c r="H20" s="1379"/>
      <c r="I20" s="1379"/>
      <c r="J20" s="1377"/>
      <c r="K20" s="1377"/>
      <c r="L20" s="1377"/>
      <c r="M20" s="1380"/>
      <c r="N20" s="1380"/>
      <c r="O20" s="1377"/>
      <c r="P20" s="1377"/>
      <c r="Q20" s="1377"/>
      <c r="R20" s="1377"/>
      <c r="S20" s="1381"/>
    </row>
    <row r="21" spans="1:19" s="1382" customFormat="1" ht="72.5">
      <c r="A21" s="1377" t="s">
        <v>172</v>
      </c>
      <c r="B21" s="1377" t="s">
        <v>172</v>
      </c>
      <c r="C21" s="1378">
        <v>1</v>
      </c>
      <c r="D21" s="1377" t="s">
        <v>177</v>
      </c>
      <c r="E21" s="1377" t="s">
        <v>174</v>
      </c>
      <c r="F21" s="1377" t="s">
        <v>7</v>
      </c>
      <c r="G21" s="1377" t="s">
        <v>1512</v>
      </c>
      <c r="H21" s="1379">
        <v>2018</v>
      </c>
      <c r="I21" s="1379">
        <v>2021</v>
      </c>
      <c r="J21" s="1377" t="s">
        <v>30</v>
      </c>
      <c r="K21" s="1377" t="s">
        <v>1513</v>
      </c>
      <c r="L21" s="1377" t="s">
        <v>1514</v>
      </c>
      <c r="M21" s="1380">
        <v>0</v>
      </c>
      <c r="N21" s="1380">
        <v>6500</v>
      </c>
      <c r="O21" s="1377" t="s">
        <v>1515</v>
      </c>
      <c r="P21" s="1377" t="s">
        <v>179</v>
      </c>
      <c r="Q21" s="1377" t="s">
        <v>179</v>
      </c>
      <c r="R21" s="1377">
        <v>1</v>
      </c>
      <c r="S21" s="1381" t="s">
        <v>374</v>
      </c>
    </row>
    <row r="22" spans="1:19" s="1382" customFormat="1" ht="15.5">
      <c r="A22" s="1383"/>
      <c r="B22" s="1383"/>
      <c r="C22" s="1384"/>
      <c r="D22" s="1383"/>
      <c r="E22" s="1383"/>
      <c r="F22" s="1383"/>
      <c r="G22" s="1383"/>
      <c r="H22" s="1385"/>
      <c r="I22" s="1385"/>
      <c r="J22" s="1383"/>
      <c r="K22" s="1383"/>
      <c r="L22" s="1383"/>
      <c r="M22" s="1388">
        <f>SUM(M21)</f>
        <v>0</v>
      </c>
      <c r="N22" s="1388">
        <f>SUM(N21)</f>
        <v>6500</v>
      </c>
      <c r="O22" s="1383"/>
      <c r="P22" s="1383"/>
      <c r="Q22" s="1383"/>
      <c r="R22" s="1383"/>
      <c r="S22" s="1389"/>
    </row>
    <row r="23" spans="1:19">
      <c r="A23" s="1391"/>
      <c r="B23" s="1391"/>
      <c r="C23" s="1391"/>
      <c r="D23" s="1391"/>
      <c r="E23" s="1391"/>
      <c r="F23" s="1391"/>
      <c r="G23" s="1391"/>
      <c r="H23" s="1391"/>
      <c r="I23" s="1392" t="s">
        <v>5</v>
      </c>
      <c r="J23" s="1391"/>
      <c r="K23" s="1393" t="s">
        <v>1516</v>
      </c>
      <c r="L23" s="1394">
        <f>M23+N23</f>
        <v>135000</v>
      </c>
      <c r="M23" s="1395">
        <f>M19+M22</f>
        <v>128500</v>
      </c>
      <c r="N23" s="1395">
        <f>N19+N22</f>
        <v>6500</v>
      </c>
      <c r="O23" s="1391"/>
      <c r="P23" s="1391"/>
      <c r="Q23" s="1391"/>
      <c r="R23" s="1391"/>
      <c r="S23" s="1391"/>
    </row>
  </sheetData>
  <mergeCells count="1">
    <mergeCell ref="B12:J12"/>
  </mergeCells>
  <dataValidations count="6">
    <dataValidation type="list" allowBlank="1" showInputMessage="1" showErrorMessage="1" sqref="J23:J1048576">
      <formula1>$E$2:$G$2</formula1>
    </dataValidation>
    <dataValidation type="list" allowBlank="1" showInputMessage="1" showErrorMessage="1" sqref="O5:O13">
      <formula1>$A$44:$A$72</formula1>
    </dataValidation>
    <dataValidation type="list" allowBlank="1" showInputMessage="1" showErrorMessage="1" sqref="P16:R17 P23:R1048576">
      <formula1>$A$2:$C$2</formula1>
    </dataValidation>
    <dataValidation type="list" allowBlank="1" showInputMessage="1" showErrorMessage="1" sqref="C16:C483">
      <formula1>$B$2:$C$2</formula1>
    </dataValidation>
    <dataValidation type="list" allowBlank="1" showInputMessage="1" showErrorMessage="1" sqref="S341:S407">
      <formula1>$A$3:$AA$3</formula1>
    </dataValidation>
    <dataValidation type="list" allowBlank="1" showInputMessage="1" showErrorMessage="1" sqref="S16:S340">
      <formula1>$A$3:$AB$3</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D24"/>
  <sheetViews>
    <sheetView tabSelected="1" topLeftCell="A9" zoomScaleNormal="100" workbookViewId="0">
      <pane xSplit="2" topLeftCell="C1" activePane="topRight" state="frozen"/>
      <selection activeCell="A6" sqref="A6"/>
      <selection pane="topRight" activeCell="F23" sqref="F23"/>
    </sheetView>
  </sheetViews>
  <sheetFormatPr defaultColWidth="8.7265625" defaultRowHeight="14.5"/>
  <cols>
    <col min="1" max="1" width="8.7265625" style="1397"/>
    <col min="2" max="2" width="26.1796875" style="1397" customWidth="1"/>
    <col min="3" max="3" width="11.26953125" style="1397" customWidth="1"/>
    <col min="4" max="16384" width="8.7265625" style="1397"/>
  </cols>
  <sheetData>
    <row r="1" spans="2:3" ht="15.5">
      <c r="B1" s="1396"/>
      <c r="C1" s="1396"/>
    </row>
    <row r="2" spans="2:3" ht="15.5">
      <c r="B2" s="1396"/>
      <c r="C2" s="1396"/>
    </row>
    <row r="3" spans="2:3" ht="15.5">
      <c r="B3" s="1396"/>
      <c r="C3" s="1396"/>
    </row>
    <row r="4" spans="2:3" ht="15.5">
      <c r="B4" s="1398" t="s">
        <v>1517</v>
      </c>
      <c r="C4" s="1398"/>
    </row>
    <row r="5" spans="2:3" ht="16" thickBot="1">
      <c r="B5" s="1399"/>
      <c r="C5" s="1399"/>
    </row>
    <row r="6" spans="2:3" ht="76" customHeight="1">
      <c r="B6" s="1400" t="s">
        <v>1</v>
      </c>
      <c r="C6" s="1401"/>
    </row>
    <row r="7" spans="2:3" ht="22" customHeight="1">
      <c r="B7" s="1402"/>
      <c r="C7" s="1403" t="s">
        <v>5</v>
      </c>
    </row>
    <row r="8" spans="2:3" ht="15.5">
      <c r="B8" s="1404" t="s">
        <v>6</v>
      </c>
      <c r="C8" s="1405">
        <f>[10]MPAB_activities2020!K14+[10]MPAB_activities2020!K15+[10]MPAB_activities2020!K16+[1]MPAB2020!K19</f>
        <v>100000</v>
      </c>
    </row>
    <row r="9" spans="2:3" ht="15.5">
      <c r="B9" s="1404" t="s">
        <v>7</v>
      </c>
      <c r="C9" s="1405">
        <v>0</v>
      </c>
    </row>
    <row r="10" spans="2:3" ht="15.5">
      <c r="B10" s="1404" t="s">
        <v>8</v>
      </c>
      <c r="C10" s="1405">
        <f>[10]MPAB_activities2020!K13</f>
        <v>30000</v>
      </c>
    </row>
    <row r="11" spans="2:3" ht="15.5">
      <c r="B11" s="1404" t="s">
        <v>9</v>
      </c>
      <c r="C11" s="1405">
        <v>0</v>
      </c>
    </row>
    <row r="12" spans="2:3" ht="15.5">
      <c r="B12" s="1404" t="s">
        <v>10</v>
      </c>
      <c r="C12" s="1405">
        <v>0</v>
      </c>
    </row>
    <row r="13" spans="2:3" ht="15.5">
      <c r="B13" s="1404" t="s">
        <v>11</v>
      </c>
      <c r="C13" s="1405">
        <f>[10]MPAB_activities2020!K17</f>
        <v>20000</v>
      </c>
    </row>
    <row r="14" spans="2:3" ht="15.5">
      <c r="B14" s="1404" t="s">
        <v>12</v>
      </c>
      <c r="C14" s="1405">
        <v>0</v>
      </c>
    </row>
    <row r="15" spans="2:3" ht="15.5">
      <c r="B15" s="1404" t="s">
        <v>13</v>
      </c>
      <c r="C15" s="1405">
        <v>0</v>
      </c>
    </row>
    <row r="16" spans="2:3" ht="15.5">
      <c r="B16" s="1404" t="s">
        <v>14</v>
      </c>
      <c r="C16" s="1405">
        <f>[10]MPAB_activities2020!J11+[10]MPAB_activities2020!J13+[10]MPAB_activities2020!J15+[10]MPAB_activities2020!J18</f>
        <v>100000</v>
      </c>
    </row>
    <row r="17" spans="2:4" ht="21" customHeight="1">
      <c r="B17" s="1406" t="s">
        <v>1518</v>
      </c>
      <c r="C17" s="1407">
        <f>SUM(C8:C16)</f>
        <v>250000</v>
      </c>
    </row>
    <row r="19" spans="2:4">
      <c r="C19" s="1408"/>
    </row>
    <row r="24" spans="2:4">
      <c r="D24" s="1408"/>
    </row>
  </sheetData>
  <pageMargins left="0.7" right="0.7" top="0.75" bottom="0.75" header="0.3" footer="0.3"/>
  <pageSetup paperSize="9" fitToHeight="0" orientation="landscape" r:id="rId1"/>
  <headerFooter>
    <oddHeader xml:space="preserve">&amp;C&amp;D
</oddHead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4:AC20"/>
  <sheetViews>
    <sheetView topLeftCell="A16" workbookViewId="0">
      <selection activeCell="D18" sqref="D18:D19"/>
    </sheetView>
  </sheetViews>
  <sheetFormatPr defaultColWidth="8.81640625" defaultRowHeight="14.5"/>
  <cols>
    <col min="1" max="1" width="11.1796875" style="1397" customWidth="1"/>
    <col min="2" max="2" width="4.6328125" style="1397" customWidth="1"/>
    <col min="3" max="3" width="8" style="1432" customWidth="1"/>
    <col min="4" max="4" width="41.453125" style="1397" customWidth="1"/>
    <col min="5" max="5" width="16.81640625" style="1433" customWidth="1"/>
    <col min="6" max="6" width="10.1796875" style="1397" customWidth="1"/>
    <col min="7" max="7" width="14.453125" style="1397" customWidth="1"/>
    <col min="8" max="8" width="8.81640625" style="1397"/>
    <col min="9" max="9" width="10.453125" style="1397" customWidth="1"/>
    <col min="10" max="10" width="12.453125" style="1434" customWidth="1"/>
    <col min="11" max="11" width="12.36328125" style="1434" customWidth="1"/>
    <col min="12" max="12" width="23.453125" style="1397" customWidth="1"/>
    <col min="13" max="13" width="9" style="1397" customWidth="1"/>
    <col min="14" max="15" width="8.81640625" style="1397"/>
    <col min="16" max="16" width="11.453125" style="1397" customWidth="1"/>
    <col min="17" max="16384" width="8.81640625" style="1397"/>
  </cols>
  <sheetData>
    <row r="4" spans="1:29" ht="18.5">
      <c r="B4" s="1722" t="s">
        <v>1519</v>
      </c>
      <c r="C4" s="1722"/>
      <c r="D4" s="1722"/>
      <c r="E4" s="1722"/>
      <c r="F4" s="1722"/>
      <c r="G4" s="1722"/>
      <c r="H4" s="1722"/>
      <c r="I4" s="1722"/>
      <c r="J4" s="1722"/>
      <c r="K4" s="1722"/>
    </row>
    <row r="6" spans="1:29" hidden="1">
      <c r="A6" s="1397">
        <v>0</v>
      </c>
      <c r="B6" s="1397">
        <v>1</v>
      </c>
      <c r="C6" s="1397">
        <v>2</v>
      </c>
      <c r="E6" s="1397" t="s">
        <v>52</v>
      </c>
      <c r="F6" s="1397" t="s">
        <v>61</v>
      </c>
      <c r="G6" s="1397" t="s">
        <v>451</v>
      </c>
      <c r="J6" s="1397"/>
      <c r="K6" s="1397"/>
    </row>
    <row r="7" spans="1:29" hidden="1">
      <c r="A7" s="1409" t="s">
        <v>452</v>
      </c>
      <c r="B7" s="1409" t="s">
        <v>453</v>
      </c>
      <c r="C7" s="1409" t="s">
        <v>386</v>
      </c>
      <c r="D7" s="1409" t="s">
        <v>454</v>
      </c>
      <c r="E7" s="1409" t="s">
        <v>455</v>
      </c>
      <c r="F7" s="1409" t="s">
        <v>456</v>
      </c>
      <c r="G7" s="1409" t="s">
        <v>457</v>
      </c>
      <c r="H7" s="1409" t="s">
        <v>458</v>
      </c>
      <c r="I7" s="1409" t="s">
        <v>251</v>
      </c>
      <c r="J7" s="1409" t="s">
        <v>1472</v>
      </c>
      <c r="K7" s="1409" t="s">
        <v>1436</v>
      </c>
      <c r="L7" s="1409" t="s">
        <v>459</v>
      </c>
      <c r="M7" s="1409" t="s">
        <v>311</v>
      </c>
      <c r="N7" s="1409" t="s">
        <v>374</v>
      </c>
      <c r="O7" s="1409" t="s">
        <v>56</v>
      </c>
      <c r="P7" s="1409" t="s">
        <v>460</v>
      </c>
      <c r="Q7" s="1409" t="s">
        <v>431</v>
      </c>
      <c r="R7" s="1409" t="s">
        <v>461</v>
      </c>
      <c r="S7" s="1409" t="s">
        <v>462</v>
      </c>
      <c r="T7" s="1409" t="s">
        <v>463</v>
      </c>
      <c r="U7" s="1409" t="s">
        <v>464</v>
      </c>
      <c r="V7" s="1409" t="s">
        <v>465</v>
      </c>
      <c r="W7" s="1409" t="s">
        <v>466</v>
      </c>
      <c r="X7" s="1409" t="s">
        <v>65</v>
      </c>
      <c r="Y7" s="1409" t="s">
        <v>467</v>
      </c>
      <c r="Z7" s="1409" t="s">
        <v>81</v>
      </c>
      <c r="AA7" s="1409" t="s">
        <v>468</v>
      </c>
      <c r="AB7" s="1409" t="s">
        <v>76</v>
      </c>
      <c r="AC7" s="1409" t="s">
        <v>469</v>
      </c>
    </row>
    <row r="10" spans="1:29" ht="72" customHeight="1">
      <c r="A10" s="1410" t="s">
        <v>21</v>
      </c>
      <c r="B10" s="1410" t="s">
        <v>22</v>
      </c>
      <c r="C10" s="1411" t="s">
        <v>127</v>
      </c>
      <c r="D10" s="1410" t="s">
        <v>1520</v>
      </c>
      <c r="E10" s="1412" t="s">
        <v>25</v>
      </c>
      <c r="F10" s="1413" t="s">
        <v>26</v>
      </c>
      <c r="G10" s="1413" t="s">
        <v>27</v>
      </c>
      <c r="H10" s="1410" t="s">
        <v>28</v>
      </c>
      <c r="I10" s="1410" t="s">
        <v>29</v>
      </c>
      <c r="J10" s="1414" t="s">
        <v>35</v>
      </c>
      <c r="K10" s="1414" t="s">
        <v>36</v>
      </c>
      <c r="L10" s="1413" t="s">
        <v>1521</v>
      </c>
      <c r="M10" s="1415" t="s">
        <v>38</v>
      </c>
      <c r="N10" s="1415" t="s">
        <v>39</v>
      </c>
      <c r="O10" s="1415" t="s">
        <v>40</v>
      </c>
      <c r="P10" s="1415" t="s">
        <v>41</v>
      </c>
    </row>
    <row r="11" spans="1:29" s="1419" customFormat="1" ht="72" customHeight="1">
      <c r="A11" s="1410" t="s">
        <v>43</v>
      </c>
      <c r="B11" s="1410" t="s">
        <v>43</v>
      </c>
      <c r="C11" s="1411">
        <v>1</v>
      </c>
      <c r="D11" s="1416" t="s">
        <v>1522</v>
      </c>
      <c r="E11" s="1412" t="s">
        <v>1523</v>
      </c>
      <c r="F11" s="1410" t="s">
        <v>14</v>
      </c>
      <c r="G11" s="1417" t="s">
        <v>1524</v>
      </c>
      <c r="H11" s="1418" t="s">
        <v>1525</v>
      </c>
      <c r="I11" s="1418" t="s">
        <v>1497</v>
      </c>
      <c r="J11" s="1414">
        <v>40000</v>
      </c>
      <c r="K11" s="1414">
        <v>0</v>
      </c>
      <c r="L11" s="1413" t="s">
        <v>1526</v>
      </c>
      <c r="M11" s="1410">
        <v>1</v>
      </c>
      <c r="N11" s="1410">
        <v>1</v>
      </c>
      <c r="O11" s="1410">
        <v>2</v>
      </c>
      <c r="P11" s="1410" t="s">
        <v>453</v>
      </c>
    </row>
    <row r="12" spans="1:29" s="1419" customFormat="1" ht="14.5" customHeight="1">
      <c r="A12" s="1410"/>
      <c r="B12" s="1410"/>
      <c r="C12" s="1411"/>
      <c r="D12" s="1416"/>
      <c r="E12" s="1412"/>
      <c r="F12" s="1410"/>
      <c r="G12" s="1413"/>
      <c r="H12" s="1418"/>
      <c r="I12" s="1418"/>
      <c r="J12" s="1414"/>
      <c r="K12" s="1414"/>
      <c r="L12" s="1413"/>
      <c r="M12" s="1410"/>
      <c r="N12" s="1410"/>
      <c r="O12" s="1410"/>
      <c r="P12" s="1410"/>
    </row>
    <row r="13" spans="1:29" s="1419" customFormat="1" ht="47.5" customHeight="1">
      <c r="A13" s="1723" t="s">
        <v>1527</v>
      </c>
      <c r="B13" s="1723">
        <v>1.2</v>
      </c>
      <c r="C13" s="1723">
        <v>1</v>
      </c>
      <c r="D13" s="1724" t="s">
        <v>1528</v>
      </c>
      <c r="E13" s="1725" t="s">
        <v>1523</v>
      </c>
      <c r="F13" s="1723" t="s">
        <v>14</v>
      </c>
      <c r="G13" s="1413" t="s">
        <v>1529</v>
      </c>
      <c r="H13" s="1418" t="s">
        <v>1525</v>
      </c>
      <c r="I13" s="1418" t="s">
        <v>1497</v>
      </c>
      <c r="J13" s="1726">
        <v>35000</v>
      </c>
      <c r="K13" s="1420">
        <f>30000</f>
        <v>30000</v>
      </c>
      <c r="L13" s="1421" t="s">
        <v>1530</v>
      </c>
      <c r="M13" s="1410">
        <v>1</v>
      </c>
      <c r="N13" s="1410">
        <v>1</v>
      </c>
      <c r="O13" s="1410">
        <v>0</v>
      </c>
      <c r="P13" s="1410" t="s">
        <v>65</v>
      </c>
    </row>
    <row r="14" spans="1:29" s="1419" customFormat="1" ht="58">
      <c r="A14" s="1723"/>
      <c r="B14" s="1723"/>
      <c r="C14" s="1723"/>
      <c r="D14" s="1724"/>
      <c r="E14" s="1725"/>
      <c r="F14" s="1723"/>
      <c r="G14" s="1417" t="s">
        <v>1531</v>
      </c>
      <c r="H14" s="1418" t="s">
        <v>1525</v>
      </c>
      <c r="I14" s="1418" t="s">
        <v>1497</v>
      </c>
      <c r="J14" s="1726"/>
      <c r="K14" s="1420">
        <f>25000</f>
        <v>25000</v>
      </c>
      <c r="L14" s="1421" t="s">
        <v>1532</v>
      </c>
      <c r="M14" s="1410">
        <v>1</v>
      </c>
      <c r="N14" s="1410">
        <v>1</v>
      </c>
      <c r="O14" s="1410">
        <v>0</v>
      </c>
      <c r="P14" s="1410" t="s">
        <v>56</v>
      </c>
    </row>
    <row r="15" spans="1:29" s="1419" customFormat="1" ht="74.5" customHeight="1">
      <c r="A15" s="1723" t="s">
        <v>1533</v>
      </c>
      <c r="B15" s="1723" t="s">
        <v>1534</v>
      </c>
      <c r="C15" s="1723">
        <v>1</v>
      </c>
      <c r="D15" s="1728" t="s">
        <v>1535</v>
      </c>
      <c r="E15" s="1728" t="s">
        <v>1536</v>
      </c>
      <c r="F15" s="1723" t="s">
        <v>14</v>
      </c>
      <c r="G15" s="1422" t="s">
        <v>1537</v>
      </c>
      <c r="H15" s="1418" t="s">
        <v>1525</v>
      </c>
      <c r="I15" s="1418" t="s">
        <v>1497</v>
      </c>
      <c r="J15" s="1726">
        <f>15000</f>
        <v>15000</v>
      </c>
      <c r="K15" s="1423">
        <v>20000</v>
      </c>
      <c r="L15" s="1413" t="s">
        <v>1538</v>
      </c>
      <c r="M15" s="1410">
        <v>1</v>
      </c>
      <c r="N15" s="1410">
        <v>1</v>
      </c>
      <c r="O15" s="1410">
        <v>0</v>
      </c>
      <c r="P15" s="1410" t="s">
        <v>56</v>
      </c>
    </row>
    <row r="16" spans="1:29" s="1419" customFormat="1" ht="74.5" customHeight="1">
      <c r="A16" s="1723"/>
      <c r="B16" s="1723"/>
      <c r="C16" s="1723"/>
      <c r="D16" s="1728"/>
      <c r="E16" s="1728"/>
      <c r="F16" s="1723"/>
      <c r="G16" s="1417" t="s">
        <v>1539</v>
      </c>
      <c r="H16" s="1418"/>
      <c r="I16" s="1418"/>
      <c r="J16" s="1726"/>
      <c r="K16" s="1423">
        <v>20000</v>
      </c>
      <c r="L16" s="1413" t="s">
        <v>1540</v>
      </c>
      <c r="M16" s="1410">
        <v>1</v>
      </c>
      <c r="N16" s="1410">
        <v>1</v>
      </c>
      <c r="O16" s="1410">
        <v>0</v>
      </c>
      <c r="P16" s="1410" t="s">
        <v>56</v>
      </c>
    </row>
    <row r="17" spans="1:16" s="1419" customFormat="1" ht="58">
      <c r="A17" s="1723"/>
      <c r="B17" s="1723"/>
      <c r="C17" s="1723"/>
      <c r="D17" s="1728"/>
      <c r="E17" s="1728"/>
      <c r="F17" s="1723"/>
      <c r="G17" s="1417" t="s">
        <v>1541</v>
      </c>
      <c r="H17" s="1418" t="s">
        <v>1525</v>
      </c>
      <c r="I17" s="1418" t="s">
        <v>1497</v>
      </c>
      <c r="J17" s="1726"/>
      <c r="K17" s="1420">
        <v>20000</v>
      </c>
      <c r="L17" s="1421" t="s">
        <v>1542</v>
      </c>
      <c r="M17" s="1410">
        <v>1</v>
      </c>
      <c r="N17" s="1410">
        <v>1</v>
      </c>
      <c r="O17" s="1410">
        <v>0</v>
      </c>
      <c r="P17" s="1410" t="s">
        <v>56</v>
      </c>
    </row>
    <row r="18" spans="1:16" s="1419" customFormat="1" ht="58.5" customHeight="1">
      <c r="A18" s="1723" t="s">
        <v>1543</v>
      </c>
      <c r="B18" s="1723" t="s">
        <v>1534</v>
      </c>
      <c r="C18" s="1723">
        <v>1</v>
      </c>
      <c r="D18" s="1724" t="s">
        <v>1544</v>
      </c>
      <c r="E18" s="1424" t="s">
        <v>1523</v>
      </c>
      <c r="F18" s="1723" t="s">
        <v>1545</v>
      </c>
      <c r="G18" s="1417" t="s">
        <v>1546</v>
      </c>
      <c r="H18" s="1418" t="s">
        <v>1525</v>
      </c>
      <c r="I18" s="1418" t="s">
        <v>1497</v>
      </c>
      <c r="J18" s="1726">
        <v>10000</v>
      </c>
      <c r="K18" s="1423">
        <v>0</v>
      </c>
      <c r="L18" s="1413" t="s">
        <v>1547</v>
      </c>
      <c r="M18" s="1410">
        <v>0</v>
      </c>
      <c r="N18" s="1410">
        <v>0</v>
      </c>
      <c r="O18" s="1410">
        <v>0</v>
      </c>
      <c r="P18" s="1410" t="s">
        <v>65</v>
      </c>
    </row>
    <row r="19" spans="1:16" s="1419" customFormat="1" ht="61" customHeight="1">
      <c r="A19" s="1723"/>
      <c r="B19" s="1723"/>
      <c r="C19" s="1723"/>
      <c r="D19" s="1724"/>
      <c r="E19" s="1417" t="s">
        <v>1523</v>
      </c>
      <c r="F19" s="1723"/>
      <c r="G19" s="1417" t="s">
        <v>1548</v>
      </c>
      <c r="H19" s="1418" t="s">
        <v>1525</v>
      </c>
      <c r="I19" s="1418" t="s">
        <v>1497</v>
      </c>
      <c r="J19" s="1726"/>
      <c r="K19" s="1423">
        <v>35000</v>
      </c>
      <c r="L19" s="1413" t="s">
        <v>1549</v>
      </c>
      <c r="M19" s="1410">
        <v>0</v>
      </c>
      <c r="N19" s="1410">
        <v>0</v>
      </c>
      <c r="O19" s="1410">
        <v>0</v>
      </c>
      <c r="P19" s="1410" t="s">
        <v>65</v>
      </c>
    </row>
    <row r="20" spans="1:16" s="1419" customFormat="1">
      <c r="A20" s="1425"/>
      <c r="B20" s="1426"/>
      <c r="C20" s="1427"/>
      <c r="D20" s="1428"/>
      <c r="E20" s="1429"/>
      <c r="F20" s="1425"/>
      <c r="G20" s="1727" t="s">
        <v>1550</v>
      </c>
      <c r="H20" s="1727"/>
      <c r="I20" s="1430">
        <f>J20+K20</f>
        <v>250000</v>
      </c>
      <c r="J20" s="1431">
        <f>SUM(J11:J18)</f>
        <v>100000</v>
      </c>
      <c r="K20" s="1431">
        <f>SUM(K11:K19)</f>
        <v>150000</v>
      </c>
      <c r="L20" s="1425"/>
      <c r="M20" s="1410"/>
      <c r="N20" s="1410"/>
      <c r="O20" s="1410"/>
      <c r="P20" s="1410"/>
    </row>
  </sheetData>
  <mergeCells count="22">
    <mergeCell ref="G20:H20"/>
    <mergeCell ref="J15:J17"/>
    <mergeCell ref="A18:A19"/>
    <mergeCell ref="B18:B19"/>
    <mergeCell ref="C18:C19"/>
    <mergeCell ref="D18:D19"/>
    <mergeCell ref="F18:F19"/>
    <mergeCell ref="J18:J19"/>
    <mergeCell ref="A15:A17"/>
    <mergeCell ref="B15:B17"/>
    <mergeCell ref="C15:C17"/>
    <mergeCell ref="D15:D17"/>
    <mergeCell ref="E15:E17"/>
    <mergeCell ref="F15:F17"/>
    <mergeCell ref="B4:K4"/>
    <mergeCell ref="A13:A14"/>
    <mergeCell ref="B13:B14"/>
    <mergeCell ref="C13:C14"/>
    <mergeCell ref="D13:D14"/>
    <mergeCell ref="E13:E14"/>
    <mergeCell ref="F13:F14"/>
    <mergeCell ref="J13:J14"/>
  </mergeCells>
  <dataValidations count="2">
    <dataValidation type="list" allowBlank="1" showInputMessage="1" showErrorMessage="1" sqref="P11:P19">
      <formula1>$A$7:$AC$7</formula1>
    </dataValidation>
    <dataValidation type="list" allowBlank="1" showInputMessage="1" showErrorMessage="1" sqref="M11:O19">
      <formula1>$A$6:$C$6</formula1>
    </dataValidation>
  </dataValidations>
  <pageMargins left="0.7" right="0.7" top="0.75" bottom="0.75" header="0.3" footer="0.3"/>
  <pageSetup paperSize="9" scale="8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revised_FP-Wise Budget2020_Nov</vt:lpstr>
      <vt:lpstr>FP1_centre-wise_budget2020</vt:lpstr>
      <vt:lpstr>FP1_summary2020</vt:lpstr>
      <vt:lpstr>FP1_activities2020</vt:lpstr>
      <vt:lpstr>FP1_addl_activities2020 </vt:lpstr>
      <vt:lpstr>FP3_centre-wise_budget2020</vt:lpstr>
      <vt:lpstr>FP3_Summary2020</vt:lpstr>
      <vt:lpstr>FP3_activities2020</vt:lpstr>
      <vt:lpstr>FP3_addl_activities2020 </vt:lpstr>
      <vt:lpstr>FP4_centre-wise_budget2020</vt:lpstr>
      <vt:lpstr>FP4_Summary2020</vt:lpstr>
      <vt:lpstr>FP4_activities2020</vt:lpstr>
      <vt:lpstr>FP4_addl_activities2020</vt:lpstr>
      <vt:lpstr>FP5_centre-wise_budget2020</vt:lpstr>
      <vt:lpstr>FP5_Summary2020</vt:lpstr>
      <vt:lpstr>FP5_activities2020</vt:lpstr>
      <vt:lpstr>FP5_addl_activities2020</vt:lpstr>
      <vt:lpstr>Summary_G&amp;Y2020</vt:lpstr>
      <vt:lpstr>G&amp;Y2020</vt:lpstr>
      <vt:lpstr>Summary_CapDev2020</vt:lpstr>
      <vt:lpstr>CapDev2020</vt:lpstr>
      <vt:lpstr>CapDev_addl_2020</vt:lpstr>
      <vt:lpstr>Summary_MEL</vt:lpstr>
      <vt:lpstr>MEL_activities2020</vt:lpstr>
      <vt:lpstr>Summary_MPAB2020</vt:lpstr>
      <vt:lpstr>MPAB2020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Neena</dc:creator>
  <cp:lastModifiedBy>Neena</cp:lastModifiedBy>
  <dcterms:created xsi:type="dcterms:W3CDTF">2021-05-17T04:24:26Z</dcterms:created>
  <dcterms:modified xsi:type="dcterms:W3CDTF">2021-05-17T06:56:04Z</dcterms:modified>
</cp:coreProperties>
</file>